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hica\Desktop\"/>
    </mc:Choice>
  </mc:AlternateContent>
  <bookViews>
    <workbookView xWindow="0" yWindow="0" windowWidth="17970" windowHeight="6045"/>
  </bookViews>
  <sheets>
    <sheet name="MD Graduacao Funcionamento" sheetId="2" r:id="rId1"/>
  </sheets>
  <definedNames>
    <definedName name="_ftn1" localSheetId="0">'MD Graduacao Funcionamento'!#REF!</definedName>
    <definedName name="_ftn2" localSheetId="0">'MD Graduacao Funcionamento'!#REF!</definedName>
    <definedName name="_ftnref1" localSheetId="0">'MD Graduacao Funcionamento'!$A$239</definedName>
    <definedName name="_ftnref2" localSheetId="0">'MD Graduacao Funcionamento'!#REF!</definedName>
    <definedName name="_Hlk157499195" localSheetId="0">'MD Graduacao Funcionamento'!#REF!</definedName>
    <definedName name="_Hlk157499263" localSheetId="0">'MD Graduacao Funcionamento'!#REF!</definedName>
    <definedName name="lnxbz9" localSheetId="0">'MD Graduacao Funcionamento'!$A$311</definedName>
    <definedName name="OLE_LINK44" localSheetId="0">'MD Graduacao Funcionamento'!#REF!</definedName>
    <definedName name="OLE_LINK46" localSheetId="0">'MD Graduacao Funcionamento'!#REF!</definedName>
    <definedName name="OLE_LINK47" localSheetId="0">'MD Graduacao Funcionamento'!$A$224</definedName>
    <definedName name="OLE_LINK54" localSheetId="0">'MD Graduacao Funcionamento'!$A$343</definedName>
    <definedName name="OLE_LINK55" localSheetId="0">'MD Graduacao Funcionamento'!$A$344</definedName>
    <definedName name="OLE_LINK57" localSheetId="0">'MD Graduacao Funcionamento'!$A$349</definedName>
    <definedName name="_xlnm.Print_Area" localSheetId="0">'MD Graduacao Funcionamento'!$A$1:$E$360</definedName>
    <definedName name="_xlnm.Print_Titles" localSheetId="0">'MD Graduacao Funcionamento'!$1:$1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1" i="2" l="1"/>
  <c r="F255" i="2"/>
  <c r="F256" i="2" l="1"/>
  <c r="F180" i="2" l="1"/>
  <c r="G256" i="2"/>
  <c r="H290" i="2"/>
  <c r="H265" i="2"/>
  <c r="F333" i="2"/>
  <c r="F334" i="2"/>
  <c r="F258" i="2"/>
  <c r="F360" i="2" l="1"/>
  <c r="F359" i="2"/>
  <c r="F358" i="2"/>
  <c r="F357" i="2"/>
  <c r="F356" i="2"/>
  <c r="F355" i="2"/>
  <c r="F354" i="2"/>
  <c r="F353" i="2"/>
  <c r="F350" i="2"/>
  <c r="F349" i="2"/>
  <c r="F347" i="2"/>
  <c r="F346" i="2"/>
  <c r="F345" i="2"/>
  <c r="F344" i="2"/>
  <c r="F343" i="2"/>
  <c r="F341" i="2" s="1"/>
  <c r="F339" i="2"/>
  <c r="F338" i="2"/>
  <c r="F337" i="2"/>
  <c r="F336" i="2"/>
  <c r="F335" i="2"/>
  <c r="F330" i="2"/>
  <c r="F329" i="2"/>
  <c r="F328" i="2"/>
  <c r="F327" i="2"/>
  <c r="F326" i="2"/>
  <c r="F325" i="2"/>
  <c r="F324" i="2"/>
  <c r="F320" i="2"/>
  <c r="F319" i="2"/>
  <c r="F316" i="2"/>
  <c r="F315" i="2"/>
  <c r="F312" i="2"/>
  <c r="F311" i="2"/>
  <c r="F310" i="2"/>
  <c r="F309" i="2"/>
  <c r="F306" i="2"/>
  <c r="F305" i="2"/>
  <c r="F303" i="2"/>
  <c r="F302" i="2"/>
  <c r="F301" i="2"/>
  <c r="F300" i="2"/>
  <c r="F299" i="2"/>
  <c r="F298" i="2"/>
  <c r="F295" i="2"/>
  <c r="F294" i="2"/>
  <c r="F293" i="2"/>
  <c r="F292" i="2"/>
  <c r="F291" i="2"/>
  <c r="F290" i="2"/>
  <c r="F287" i="2"/>
  <c r="F286" i="2"/>
  <c r="F285" i="2"/>
  <c r="F284" i="2"/>
  <c r="F283" i="2"/>
  <c r="F280" i="2"/>
  <c r="F279" i="2"/>
  <c r="F278" i="2"/>
  <c r="F277" i="2"/>
  <c r="F276" i="2"/>
  <c r="F275" i="2"/>
  <c r="F274" i="2"/>
  <c r="F273" i="2"/>
  <c r="F272" i="2"/>
  <c r="F269" i="2"/>
  <c r="H268" i="2"/>
  <c r="F268" i="2"/>
  <c r="F267" i="2"/>
  <c r="F266" i="2"/>
  <c r="F265" i="2"/>
  <c r="F264" i="2"/>
  <c r="F263" i="2"/>
  <c r="F262" i="2"/>
  <c r="F261" i="2"/>
  <c r="F260" i="2"/>
  <c r="F259" i="2"/>
  <c r="F254" i="2"/>
  <c r="F251" i="2" s="1"/>
  <c r="F253" i="2"/>
  <c r="F250" i="2"/>
  <c r="F249" i="2"/>
  <c r="F246" i="2"/>
  <c r="F245" i="2"/>
  <c r="F244" i="2"/>
  <c r="F241" i="2"/>
  <c r="F240" i="2"/>
  <c r="F239" i="2"/>
  <c r="F237" i="2"/>
  <c r="F236" i="2"/>
  <c r="F233" i="2"/>
  <c r="F232" i="2"/>
  <c r="F231" i="2"/>
  <c r="F230" i="2"/>
  <c r="F226" i="2"/>
  <c r="F225" i="2"/>
  <c r="F223" i="2" s="1"/>
  <c r="F222" i="2"/>
  <c r="F220" i="2"/>
  <c r="F219" i="2"/>
  <c r="F218" i="2"/>
  <c r="F217" i="2"/>
  <c r="F213" i="2"/>
  <c r="F212" i="2"/>
  <c r="F211" i="2"/>
  <c r="F210" i="2"/>
  <c r="F208" i="2" s="1"/>
  <c r="F207" i="2"/>
  <c r="F206" i="2"/>
  <c r="F205" i="2"/>
  <c r="F204" i="2"/>
  <c r="F201" i="2"/>
  <c r="F200" i="2"/>
  <c r="F198" i="2" s="1"/>
  <c r="F197" i="2"/>
  <c r="F196" i="2"/>
  <c r="F195" i="2"/>
  <c r="F194" i="2"/>
  <c r="F193" i="2"/>
  <c r="F190" i="2"/>
  <c r="F189" i="2"/>
  <c r="F188" i="2"/>
  <c r="F185" i="2"/>
  <c r="F184" i="2"/>
  <c r="F182" i="2"/>
  <c r="F179" i="2"/>
  <c r="F178" i="2"/>
  <c r="F175" i="2"/>
  <c r="F174" i="2"/>
  <c r="F170" i="2"/>
  <c r="F169" i="2"/>
  <c r="F168" i="2"/>
  <c r="F167" i="2"/>
  <c r="F166" i="2"/>
  <c r="F163" i="2"/>
  <c r="F162" i="2"/>
  <c r="F160" i="2"/>
  <c r="F159" i="2"/>
  <c r="F158" i="2"/>
  <c r="F157" i="2"/>
  <c r="F152" i="2" s="1"/>
  <c r="F155" i="2"/>
  <c r="F154" i="2"/>
  <c r="F151" i="2"/>
  <c r="F146" i="2"/>
  <c r="F141" i="2"/>
  <c r="F139" i="2"/>
  <c r="F135" i="2"/>
  <c r="F134" i="2"/>
  <c r="F133" i="2"/>
  <c r="F132" i="2"/>
  <c r="F129" i="2"/>
  <c r="F128" i="2"/>
  <c r="F127" i="2"/>
  <c r="F126" i="2"/>
  <c r="F125" i="2"/>
  <c r="F124" i="2"/>
  <c r="F121" i="2"/>
  <c r="F120" i="2"/>
  <c r="F119" i="2"/>
  <c r="F118" i="2"/>
  <c r="F117" i="2"/>
  <c r="F116" i="2"/>
  <c r="F115" i="2"/>
  <c r="F112" i="2"/>
  <c r="F111" i="2"/>
  <c r="F110" i="2"/>
  <c r="F109" i="2"/>
  <c r="F108" i="2"/>
  <c r="F105" i="2"/>
  <c r="F104" i="2"/>
  <c r="F103" i="2"/>
  <c r="F101" i="2"/>
  <c r="F100" i="2"/>
  <c r="F99" i="2"/>
  <c r="F96" i="2"/>
  <c r="F95" i="2"/>
  <c r="F94" i="2"/>
  <c r="F93" i="2"/>
  <c r="F92" i="2"/>
  <c r="F91" i="2"/>
  <c r="F90" i="2"/>
  <c r="F89" i="2"/>
  <c r="F85" i="2"/>
  <c r="F84" i="2"/>
  <c r="F83" i="2"/>
  <c r="F81" i="2"/>
  <c r="F80" i="2"/>
  <c r="F79" i="2"/>
  <c r="F78" i="2"/>
  <c r="F77" i="2"/>
  <c r="F76" i="2"/>
  <c r="F73" i="2"/>
  <c r="F72" i="2"/>
  <c r="F71" i="2"/>
  <c r="F70" i="2"/>
  <c r="F68" i="2"/>
  <c r="F67" i="2"/>
  <c r="F64" i="2"/>
  <c r="F63" i="2"/>
  <c r="F62" i="2"/>
  <c r="F60" i="2"/>
  <c r="F59" i="2"/>
  <c r="F56" i="2"/>
  <c r="F55" i="2"/>
  <c r="F54" i="2"/>
  <c r="F53" i="2"/>
  <c r="F51" i="2"/>
  <c r="F50" i="2"/>
  <c r="F49" i="2"/>
  <c r="F48" i="2"/>
  <c r="F45" i="2"/>
  <c r="F44" i="2"/>
  <c r="F43" i="2"/>
  <c r="F41" i="2"/>
  <c r="F40" i="2"/>
  <c r="F39" i="2"/>
  <c r="F38" i="2"/>
  <c r="F37" i="2"/>
  <c r="F36" i="2"/>
  <c r="F32" i="2"/>
  <c r="F31" i="2"/>
  <c r="F30" i="2"/>
  <c r="F27" i="2"/>
  <c r="F26" i="2"/>
  <c r="F25" i="2"/>
  <c r="F24" i="2"/>
  <c r="F21" i="2"/>
  <c r="F19" i="2"/>
  <c r="F18" i="2"/>
  <c r="F17" i="2"/>
  <c r="F15" i="2"/>
  <c r="F14" i="2"/>
  <c r="F13" i="2"/>
  <c r="F11" i="2"/>
  <c r="F10" i="2"/>
  <c r="F9" i="2"/>
  <c r="F8" i="2"/>
  <c r="G2" i="2"/>
  <c r="G1" i="2"/>
  <c r="F34" i="2" l="1"/>
  <c r="F234" i="2"/>
  <c r="F351" i="2"/>
  <c r="F313" i="2"/>
  <c r="F307" i="2"/>
  <c r="F130" i="2"/>
  <c r="F122" i="2"/>
  <c r="F106" i="2"/>
  <c r="F97" i="2"/>
  <c r="F87" i="2"/>
  <c r="F113" i="2"/>
  <c r="F164" i="2"/>
  <c r="F28" i="2"/>
  <c r="F340" i="2"/>
  <c r="I14" i="2" s="1"/>
  <c r="F74" i="2"/>
  <c r="F242" i="2"/>
  <c r="F227" i="2" s="1"/>
  <c r="I11" i="2" s="1"/>
  <c r="F322" i="2"/>
  <c r="F321" i="2" s="1"/>
  <c r="I13" i="2" s="1"/>
  <c r="F288" i="2"/>
  <c r="F22" i="2"/>
  <c r="F46" i="2"/>
  <c r="F57" i="2"/>
  <c r="F186" i="2"/>
  <c r="F172" i="2"/>
  <c r="F171" i="2" s="1"/>
  <c r="F296" i="2"/>
  <c r="F65" i="2"/>
  <c r="F228" i="2"/>
  <c r="F281" i="2"/>
  <c r="F5" i="2"/>
  <c r="F270" i="2"/>
  <c r="F137" i="2"/>
  <c r="F215" i="2"/>
  <c r="F214" i="2" s="1"/>
  <c r="I10" i="2" s="1"/>
  <c r="F247" i="2"/>
  <c r="F176" i="2"/>
  <c r="F191" i="2"/>
  <c r="F202" i="2"/>
  <c r="F317" i="2"/>
  <c r="F86" i="2" l="1"/>
  <c r="I12" i="2"/>
  <c r="I7" i="2"/>
  <c r="F136" i="2"/>
  <c r="I8" i="2" s="1"/>
  <c r="F4" i="2"/>
  <c r="F33" i="2"/>
  <c r="I6" i="2" s="1"/>
  <c r="I9" i="2" l="1"/>
  <c r="E1" i="2"/>
  <c r="F3" i="2"/>
  <c r="G3" i="2" s="1"/>
  <c r="C1" i="2" s="1"/>
  <c r="I5" i="2"/>
  <c r="I15" i="2" l="1"/>
</calcChain>
</file>

<file path=xl/sharedStrings.xml><?xml version="1.0" encoding="utf-8"?>
<sst xmlns="http://schemas.openxmlformats.org/spreadsheetml/2006/main" count="379" uniqueCount="353">
  <si>
    <t>RESULTADO FINAL</t>
  </si>
  <si>
    <t>Peso</t>
  </si>
  <si>
    <t>Avaliação          (S;N; ou N.A )</t>
  </si>
  <si>
    <t>Evidências</t>
  </si>
  <si>
    <t>Comentários</t>
  </si>
  <si>
    <t>Pontuação</t>
  </si>
  <si>
    <t>Dimensão 1:Missão e Política Institucional</t>
  </si>
  <si>
    <t xml:space="preserve">Dimensões </t>
  </si>
  <si>
    <t>Pontos</t>
  </si>
  <si>
    <t>1.1 A missão da Unidade Orgânica (UO) deve ser explícita, pública e relacionada com as estratégias de desenvolvimento institucional e sócio-económicas do país</t>
  </si>
  <si>
    <r>
      <rPr>
        <b/>
        <i/>
        <sz val="11"/>
        <color theme="1"/>
        <rFont val="Cambria"/>
        <family val="1"/>
      </rPr>
      <t>Dimensão 1:</t>
    </r>
    <r>
      <rPr>
        <i/>
        <sz val="11"/>
        <color theme="1"/>
        <rFont val="Cambria"/>
        <family val="1"/>
      </rPr>
      <t xml:space="preserve"> </t>
    </r>
    <r>
      <rPr>
        <sz val="11"/>
        <color theme="1"/>
        <rFont val="Cambria"/>
        <family val="1"/>
      </rPr>
      <t>Missão e Política Institucional</t>
    </r>
  </si>
  <si>
    <t>Indicador</t>
  </si>
  <si>
    <t xml:space="preserve"> </t>
  </si>
  <si>
    <r>
      <rPr>
        <b/>
        <i/>
        <sz val="11"/>
        <color theme="1"/>
        <rFont val="Cambria"/>
        <family val="1"/>
      </rPr>
      <t xml:space="preserve">Dimensão 2: </t>
    </r>
    <r>
      <rPr>
        <sz val="11"/>
        <color theme="1"/>
        <rFont val="Cambria"/>
        <family val="1"/>
      </rPr>
      <t>Organização e Gestão</t>
    </r>
  </si>
  <si>
    <t>Verifique se:</t>
  </si>
  <si>
    <r>
      <rPr>
        <b/>
        <i/>
        <sz val="11"/>
        <color theme="1"/>
        <rFont val="Cambria"/>
        <family val="1"/>
      </rPr>
      <t>Dimensão 3:</t>
    </r>
    <r>
      <rPr>
        <sz val="11"/>
        <color theme="1"/>
        <rFont val="Cambria"/>
        <family val="1"/>
      </rPr>
      <t xml:space="preserve"> Currículo e materiais instrucionais </t>
    </r>
  </si>
  <si>
    <t>1.1.1 Existe missão da UO aprovada pelo órgão máximo da IES.</t>
  </si>
  <si>
    <r>
      <rPr>
        <b/>
        <i/>
        <sz val="11"/>
        <color theme="1"/>
        <rFont val="Cambria"/>
        <family val="1"/>
      </rPr>
      <t>Dimensão 4</t>
    </r>
    <r>
      <rPr>
        <sz val="11"/>
        <color theme="1"/>
        <rFont val="Cambria"/>
        <family val="1"/>
      </rPr>
      <t xml:space="preserve">: Corpo docente </t>
    </r>
  </si>
  <si>
    <t>1.1.2 A missão da UO está em consonância com os domínios do conhecimento.</t>
  </si>
  <si>
    <r>
      <rPr>
        <b/>
        <i/>
        <sz val="11"/>
        <color theme="1"/>
        <rFont val="Cambria"/>
        <family val="1"/>
      </rPr>
      <t>Dimensão 5:</t>
    </r>
    <r>
      <rPr>
        <sz val="11"/>
        <color theme="1"/>
        <rFont val="Cambria"/>
        <family val="1"/>
      </rPr>
      <t xml:space="preserve"> Corpo discente </t>
    </r>
  </si>
  <si>
    <t>1.1.3 A missão expressa as intenções fundamentais da UO.</t>
  </si>
  <si>
    <r>
      <rPr>
        <b/>
        <i/>
        <sz val="11"/>
        <color theme="1"/>
        <rFont val="Cambria"/>
        <family val="1"/>
      </rPr>
      <t>Dimensão 6:</t>
    </r>
    <r>
      <rPr>
        <sz val="11"/>
        <color theme="1"/>
        <rFont val="Cambria"/>
        <family val="1"/>
      </rPr>
      <t xml:space="preserve"> Corpo Técnico e Administrativo (CTA) </t>
    </r>
  </si>
  <si>
    <t>1.1.4. A missão da UO se articula com a estratégia de desenvolvimento de algum sector específico do país.</t>
  </si>
  <si>
    <r>
      <rPr>
        <b/>
        <i/>
        <sz val="11"/>
        <color theme="1"/>
        <rFont val="Cambria"/>
        <family val="1"/>
      </rPr>
      <t>Dimensão 7:</t>
    </r>
    <r>
      <rPr>
        <sz val="11"/>
        <color theme="1"/>
        <rFont val="Cambria"/>
        <family val="1"/>
      </rPr>
      <t xml:space="preserve"> Investigação e Inovação </t>
    </r>
  </si>
  <si>
    <t>Verifique se a missão se encontra divulgada</t>
  </si>
  <si>
    <r>
      <rPr>
        <b/>
        <i/>
        <sz val="11"/>
        <color theme="1"/>
        <rFont val="Cambria"/>
        <family val="1"/>
      </rPr>
      <t>Dimensão 8:</t>
    </r>
    <r>
      <rPr>
        <sz val="11"/>
        <color theme="1"/>
        <rFont val="Cambria"/>
        <family val="1"/>
      </rPr>
      <t xml:space="preserve"> Instalações e infra-estruturas tecnológicas </t>
    </r>
  </si>
  <si>
    <t>1.1.5 Na página WEB.</t>
  </si>
  <si>
    <r>
      <rPr>
        <b/>
        <i/>
        <sz val="11"/>
        <color theme="1"/>
        <rFont val="Cambria"/>
        <family val="1"/>
      </rPr>
      <t>Dimensão 9:</t>
    </r>
    <r>
      <rPr>
        <sz val="11"/>
        <color theme="1"/>
        <rFont val="Cambria"/>
        <family val="1"/>
      </rPr>
      <t xml:space="preserve"> Extensão Universitária, Empregabilidade e Empreendedorismo Estudantil </t>
    </r>
  </si>
  <si>
    <t>1.1.6 No programa curricular.</t>
  </si>
  <si>
    <r>
      <rPr>
        <b/>
        <i/>
        <sz val="11"/>
        <color theme="1"/>
        <rFont val="Cambria"/>
        <family val="1"/>
      </rPr>
      <t>Dimensão 10:</t>
    </r>
    <r>
      <rPr>
        <sz val="11"/>
        <color theme="1"/>
        <rFont val="Cambria"/>
        <family val="1"/>
      </rPr>
      <t xml:space="preserve"> Internacionalização, Cooperação e Mobilidade</t>
    </r>
  </si>
  <si>
    <t>1.1.7 Em locais públicos.</t>
  </si>
  <si>
    <t>Total</t>
  </si>
  <si>
    <t>Verifique se a comunidade académica conhece a missão da UO, nomeadamente:</t>
  </si>
  <si>
    <t>1.1.8 Estudantes.</t>
  </si>
  <si>
    <t>1.1.9 Docentes, tutores e/ou investigadores.</t>
  </si>
  <si>
    <t>1.1.10 CTA.</t>
  </si>
  <si>
    <t>1.1.11 A missão da UO é actualizada.</t>
  </si>
  <si>
    <t>1.2 Os objectivos gerais da UO devem estar claramente definidos, articulados com a missão e alinhados com as necessidades do sector profissional a que servem</t>
  </si>
  <si>
    <t>1.2.1 Estão definidos.</t>
  </si>
  <si>
    <t xml:space="preserve">1.2.2 Estão alinhados com o sector profissional a que servem. </t>
  </si>
  <si>
    <t>1.2.3 Se articulam com a missão da UO.</t>
  </si>
  <si>
    <t>1.3 A Missão e visão da UO devem estar em consonância com a política institucional</t>
  </si>
  <si>
    <t xml:space="preserve">1.3.1 A UO possui plano de actividades alinhado ao plano estratégico da IES. </t>
  </si>
  <si>
    <t>1.3.2 Existem planos de monitoria da execução do plano estratégico.</t>
  </si>
  <si>
    <t xml:space="preserve">1.3.3 Existe relatório de avaliação da execução do plano estratégico. </t>
  </si>
  <si>
    <t>Dimensao 2: Organização e Gestão</t>
  </si>
  <si>
    <t>2.1 A UO deve garantir uma gestão participativa e transparente do curso</t>
  </si>
  <si>
    <t>Verifique se existe:</t>
  </si>
  <si>
    <t xml:space="preserve">  </t>
  </si>
  <si>
    <t>2.1.1 Uma estrutura organizacional e funcional da UO.</t>
  </si>
  <si>
    <t xml:space="preserve">2.1.2 Um responsável do curso. </t>
  </si>
  <si>
    <t>2.1.3 Um gestor do programa de EaD.</t>
  </si>
  <si>
    <t>2.1.5 Um gestor de atendimento e apoio a estudantes.</t>
  </si>
  <si>
    <t>2.1.6 Os estudantes conhecem o responsável do curso.</t>
  </si>
  <si>
    <t>2.1.7 De docentes, tutores e/ou investigadores.</t>
  </si>
  <si>
    <t>2.1.8 De estudantes.</t>
  </si>
  <si>
    <t>2.1.9 Do CTA.</t>
  </si>
  <si>
    <t>2.2 A UO deve possuir recursos necessários para cumprir com os requisitos dos processos de ensino-aprendizagem, investigação científica e actividades afins relativas ao curso e sistema de garantia da qualidade académica e administrativa</t>
  </si>
  <si>
    <t>Verifique se existe(m):</t>
  </si>
  <si>
    <t>2.2.1 Planos de actividade e orçamento.</t>
  </si>
  <si>
    <t>2.2.2 Procedimentos administrativos legais para a execução do orçamento.</t>
  </si>
  <si>
    <t xml:space="preserve">2.2.3 Diversidade de fontes de financiamento. </t>
  </si>
  <si>
    <t xml:space="preserve">2.2.4 Protocolos de cooperação. </t>
  </si>
  <si>
    <t>Verifique se existem linhas orçamentais distribuídas pelas seguintes rubricas:</t>
  </si>
  <si>
    <t>2.2.5 Processo de ensino-aprendizagem.</t>
  </si>
  <si>
    <t>2.2.6 Investigação científica e extensão.</t>
  </si>
  <si>
    <t xml:space="preserve">2.2.7 Garantia da qualidade. </t>
  </si>
  <si>
    <t>2.2.8 Formação (docentes, tutores, investigadores e CTA).</t>
  </si>
  <si>
    <t>2.3 A UO deve possuir e divulgar políticas nacionais para a promoção da equidade de género e diversidade em relação ao curso</t>
  </si>
  <si>
    <t xml:space="preserve">2.3.1 A UO possui e divulga documentação referente a políticas nacionais para a promoção da equidade de género. </t>
  </si>
  <si>
    <t>2.3.2 Existe uma estratégia de implementação das políticas nacionais para a promoção da equidade de género.</t>
  </si>
  <si>
    <t>Verifique se a direcção da UO divulga internamente a política nacional para a promoção da equidade de género:</t>
  </si>
  <si>
    <t>2.3.3 Ao CTA.</t>
  </si>
  <si>
    <t>2.3.4 Aos docentes, tutores e/ou investigadores.</t>
  </si>
  <si>
    <t>2.3.5 Aos estudantes.</t>
  </si>
  <si>
    <r>
      <t>2.</t>
    </r>
    <r>
      <rPr>
        <sz val="11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4.2 CTA.</t>
    </r>
  </si>
  <si>
    <t>Verifique se existe um sistema de avaliação de desempenho aprovado para o pessoal:</t>
  </si>
  <si>
    <t>2.4.4 CTA.</t>
  </si>
  <si>
    <t>2.4.5. Evidência da utilidade dos resultados de avaliação de desempenho.</t>
  </si>
  <si>
    <t>2.4.6 Instrumentos e mecanismos para a resolução de conflitos.</t>
  </si>
  <si>
    <t>2.5 A UO deve possuir mecanismos e procedimentos de gestão e garantia da qualidade, incluindo a partilha de resultados da auto-avaliação do curso</t>
  </si>
  <si>
    <t>2.5.1 Unidade Interna de Garantia de Qualidade (UIGaQ) implantada e funcional.</t>
  </si>
  <si>
    <t xml:space="preserve">2.5.2 Comissão de auto-avaliação do curso. </t>
  </si>
  <si>
    <t xml:space="preserve">2.5.4 Procedimentos e instrumentos para a recolha de informação e avaliação periódica do curso. </t>
  </si>
  <si>
    <t>2.5.5 Mecanismos de discussão e utilização dos resultados da auto-avaliação do curso na definição do plano de melhoria.</t>
  </si>
  <si>
    <t>2.5.6 Um sistema organizado de gestão de evidências da qualidade.</t>
  </si>
  <si>
    <t>Verifique se os resultados da avaliação da qualidade são divulgados a toda comunidade académica:</t>
  </si>
  <si>
    <t>2.5.7 Docentes, tutores e/ou investigadores.</t>
  </si>
  <si>
    <t>2.5.8 Estudantes.</t>
  </si>
  <si>
    <t>2.5.9 CTA.</t>
  </si>
  <si>
    <t>3.1.1 Quadro Curricular (ou equivalente) da instituição definido e aprovado.</t>
  </si>
  <si>
    <t>3.1.2 Correspondência entre o conteúdo curricular e as diferentes etapas do curso.</t>
  </si>
  <si>
    <t>3.1.3 Alinhamento entre objectivos/competências definidas para o curso e a missão da UO.</t>
  </si>
  <si>
    <t>3.1.5 O perfil do graduado é relevante para satisfazer as necessidades do mercado de trabalho.</t>
  </si>
  <si>
    <t>3.1.6 A duração do curso está definida em conformidade com a legislação em vigor no país.</t>
  </si>
  <si>
    <t>3.1.7 O número total de créditos do curso está definido em conformidade com a legislação em vigor no país.</t>
  </si>
  <si>
    <t>3.1.8 Distribuição de créditos para as componentes nuclear e complementar.</t>
  </si>
  <si>
    <t>3.2 O conteúdo do currículo deve ser relevante e garantir o desenvolvimento de competências nas áreas de investigação científica, extensão e práticas profissionais, ajustado às exigências da sociedade</t>
  </si>
  <si>
    <t xml:space="preserve">3.2.1 Alinhamento do conteúdo temático com os objectivos do curso. </t>
  </si>
  <si>
    <t>3.2.2 Referências bibliográficas recomendadas e actualizadas.</t>
  </si>
  <si>
    <t>3.2.3 Processos de avaliação, revisão e reajustamento da estrutura e conteúdo temático do curso.</t>
  </si>
  <si>
    <t>Verifique se no processo do desenho curricular ocorreu o envolvimento ou auscultação de:</t>
  </si>
  <si>
    <t>3.2.5 Empregadores.</t>
  </si>
  <si>
    <t>3.2.6 Graduados.</t>
  </si>
  <si>
    <t>3.3 Os métodos de ensino-aprendizagem e de avaliação dos estudantes devem ser consistentes e coerentes com o modelo pedagógico adoptado</t>
  </si>
  <si>
    <t>3.3.1 Existe alinhamento entre os métodos de ensino-aprendizagem e os objectivos do curso.</t>
  </si>
  <si>
    <t>3.3.2 A estratégia de ensino-aprendizagem está centrada no estudante.</t>
  </si>
  <si>
    <t>3.3.4 Existe distribuição proporção entre horas de aulas teóricas, práticas/laboratoriais, seminários, trabalhos em grupo e outros.</t>
  </si>
  <si>
    <t>3.3.5 Existe coerência entre os objectivos do curso, o perfil do graduado e as modalidades de culminação do curso.</t>
  </si>
  <si>
    <r>
      <t xml:space="preserve">3.4 Os materiais instrucionais devem estar adequados à modalidade de ensino </t>
    </r>
    <r>
      <rPr>
        <b/>
        <sz val="12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à distância</t>
    </r>
  </si>
  <si>
    <t>3.4.1 Existe material instrucional desenvolvido para a modalidade.</t>
  </si>
  <si>
    <t>3.4.2 Existe roteiro de produção de material definido e aprovado.</t>
  </si>
  <si>
    <t>3.4.3 O material abrange todas as temáticas das disciplinas e está bem redigido, formatado e propõe aos estudantes um percurso de aprendizagem.</t>
  </si>
  <si>
    <t>3.4.4 Foi feita a pré-testagem dos materiais de ensino-aprendizagem para garantir que os estudantes estarão em condições de alcançar os objectivos de aprendizagem.</t>
  </si>
  <si>
    <t>3.4.5 O tipo de material é de acordo com o modelo pedagógico definido e aprovado.</t>
  </si>
  <si>
    <t xml:space="preserve">3.4.6 Existe um mecanismo de distribuição de material instrucional. </t>
  </si>
  <si>
    <t>3.4.7 O material instrucional reflecte o currículo do curso.</t>
  </si>
  <si>
    <t>3.5 O sistema de avaliação de estudantes implementado no curso deve ser eficaz e conhecido pela comunidade académica</t>
  </si>
  <si>
    <t>Verifique se existem:</t>
  </si>
  <si>
    <t>3.5.1 Regulamento de avaliação dos estudantes.</t>
  </si>
  <si>
    <t>3.5.2 Pautas de avaliação (físicas e electrónicas) assinadas para garantir a integridade e credibilidade dos resultados.</t>
  </si>
  <si>
    <t xml:space="preserve">3.5.3 Mecanismos anti-plágio. </t>
  </si>
  <si>
    <t>3.5.5 Os resultados da avaliação dos estudantes são publicados dentro do tempo regulamentado.</t>
  </si>
  <si>
    <r>
      <t>3.5.6 Mecanismos de monitoria e apoios apropriados para a melhoria do processo de ensino-aprendizagem</t>
    </r>
    <r>
      <rPr>
        <i/>
        <sz val="12"/>
        <color theme="1"/>
        <rFont val="Times New Roman"/>
        <family val="1"/>
      </rPr>
      <t xml:space="preserve"> online.</t>
    </r>
  </si>
  <si>
    <t xml:space="preserve">3.6 A UO deve possuir parcerias nacionais e internacionais estabelecidas no âmbito da implementação do curso </t>
  </si>
  <si>
    <t xml:space="preserve">3.6.1 Parcerias nacionais estabelecidas no âmbito da implementação do currículo do curso. </t>
  </si>
  <si>
    <t>3.6.2 Parcerias internacionais estabelecidas no âmbito da implementação do currículo do curso.</t>
  </si>
  <si>
    <t>3.6.3 O programa de estudo contempla estágio ou outras formas de aquisição de habilidades práticas.</t>
  </si>
  <si>
    <t>3.6.4 Existem recursos da UO dedicados ou alocados ao acompanhamento dos estudantes aos estágios e aulas práticas e visitas de estudo.</t>
  </si>
  <si>
    <t>4.1 O curso deve ter um corpo docente qualificado em número suficiente para funcionar efectivamente</t>
  </si>
  <si>
    <t xml:space="preserve">4.1.1 Uma lista de todos os docentes e tutores com as respectivas qualificações académicas e regime de contratação. </t>
  </si>
  <si>
    <t>4.1.2 Verifique se os rácios docentes/estudantes nas aulas práticas ou tutorias estão de acordo com o curso:</t>
  </si>
  <si>
    <t>Medicina e Veterinária 1/40</t>
  </si>
  <si>
    <t xml:space="preserve">Engenharia 1/50 </t>
  </si>
  <si>
    <t>Ciências Naturais 1/100 (EAD) e 1/60 (Presencial)</t>
  </si>
  <si>
    <t>Ciências Sociais e Humanas 1/100 (EAD) e 1/90 (Presencial)</t>
  </si>
  <si>
    <t>4.1.3 Verifique se os rácios docentes/estudantes nas aulas laboratoriais estão de acordo com o curso:</t>
  </si>
  <si>
    <t>Medicina e Veterinária 1/10</t>
  </si>
  <si>
    <t>Engenharia 1/15</t>
  </si>
  <si>
    <t>Ciências Naturais 1/20</t>
  </si>
  <si>
    <t>Ciências Sociais e Humanas 1/30</t>
  </si>
  <si>
    <t>Nas IES de classes B, C e D, verifique se o curso possui corpo docente:</t>
  </si>
  <si>
    <t>4.2.3 No mínimo um detentor de grau de mestre para cada 50 estudantes do curso.</t>
  </si>
  <si>
    <t>4.2.4 Do total dos docentes que desenvolvem actividades de ensino ou de investigação, pelo menos 15% devem ser doutores em regime de tempo inteiro.</t>
  </si>
  <si>
    <t>4.2.5 Do total dos docentes que desenvolvem actividade de ensino ou de investigação, pelo menos 35% devem ser mestres em regime de tempo inteiro.</t>
  </si>
  <si>
    <t>4.2.7 O corpo docente possui formação psicopedagógica.</t>
  </si>
  <si>
    <t>4.3 A UO deve possuir e implementar uma política de recrutamento, selecção, enquadramento e progressão na carreira adequada para as necessidades de docência, investigação, extensão e inovação educacional</t>
  </si>
  <si>
    <t>Verifique se existem relativamente ao corpo docente:</t>
  </si>
  <si>
    <t>4.3.1 Procedimentos de recrutamento e selecção que garantam a equidade de género.</t>
  </si>
  <si>
    <t>4.3.2 Planos de formação académica.</t>
  </si>
  <si>
    <t>4.3.5 Planos e procedimentos de enquadramento, promoção e progressão na carreira.</t>
  </si>
  <si>
    <t>5.1. A UO deve garantir a existência de informação sobre vagas e sua distribuição por modalidades e regimes</t>
  </si>
  <si>
    <t>5.1.1 Divulgação do número de vagas relativas ao curso e/ou programa.</t>
  </si>
  <si>
    <t>5.1.2 Divulgação do número de vagas distribuídas em modalidade e regimes.</t>
  </si>
  <si>
    <t>5.2. A UO deve ter critérios e procedimentos claros de admissão e que respeitam políticas de equidade</t>
  </si>
  <si>
    <t>5.2.1 Procedimentos de admissão do corpo discente ao curso.</t>
  </si>
  <si>
    <t>5.2.2 Políticas ou estratégias de admissão de estudantes que garantam a equidade</t>
  </si>
  <si>
    <t xml:space="preserve">5.3. A UO deve possuir sistemas de divulgação dos requisitos e resultados de admissão para o curso </t>
  </si>
  <si>
    <t>Verifique se a divulgação dos requisitos e resultados de admissão para o curso é feita através de:</t>
  </si>
  <si>
    <t>Verifique se o número de admissões ao curso e/ou programa corresponde às vagas estabelecidas no edital:</t>
  </si>
  <si>
    <t>5.3.2 Para o período laboral/Pós-laboral.</t>
  </si>
  <si>
    <t>5.3.3. Para a modalidade à distância.</t>
  </si>
  <si>
    <t>5.4. A UO deve possuir um Sistema de registo documental dos estudantes</t>
  </si>
  <si>
    <t xml:space="preserve"> Verifique se existe(m):</t>
  </si>
  <si>
    <t>5.4.1. Um sistema de registo académico digital</t>
  </si>
  <si>
    <t>5.4.2. Dados de estudantes bolseiros inscritos no curso e/ou programa.</t>
  </si>
  <si>
    <t>5.4.3. Dados de estudantes desistentes inscritos no curso e/ou programa.</t>
  </si>
  <si>
    <t>5.5. A UO deve ter estruturas e medidas de apoio e acompanhamento de estudantes</t>
  </si>
  <si>
    <t xml:space="preserve">5.5.1 Serviços de apoio e acompanhamento psico-social dos estudantes. </t>
  </si>
  <si>
    <t>5.5.3 Serviços de apoio financeiro.</t>
  </si>
  <si>
    <t>5.5.5 Acções de apoio e acompanhamento realizadas aos estudantes.</t>
  </si>
  <si>
    <t>5.6. A UO deve ter política de retenção de estudantes</t>
  </si>
  <si>
    <t>Verifique se existem</t>
  </si>
  <si>
    <t>5.6.1. Procedimentos de recuperação de estudantes.</t>
  </si>
  <si>
    <t>5.6.2. Procedimentos que promovem a permanência de estudantes.</t>
  </si>
  <si>
    <t xml:space="preserve">5.7.1 Existem estudantes na comissão de auto-avaliação do curso. </t>
  </si>
  <si>
    <t>5.7.2 Os estudantes participam na avaliação do corpo docente e tutores.</t>
  </si>
  <si>
    <t>5.7.3 Os resultados dos inquéritos de satisfação dos estudantes são utilizados para a melhoria e garantia da qualidade do curso.</t>
  </si>
  <si>
    <t>5.7.4 Existe um núcleo dos estudantes na UO.</t>
  </si>
  <si>
    <t>5.8. A UO deve garantir que o corpo discente tenha acesso a recursos</t>
  </si>
  <si>
    <t>Verifique se os estudantes:</t>
  </si>
  <si>
    <t>5.8.1. Têm acesso à biblioteca.</t>
  </si>
  <si>
    <t>5.8.2. Têm acesso ao material de estudo/materiais instrucionais</t>
  </si>
  <si>
    <t>5.8.3. Têm acesso à sala de informática.</t>
  </si>
  <si>
    <t>5.8.4. Têm acesso à internet.</t>
  </si>
  <si>
    <t xml:space="preserve">Dimensão 6: Corpo Técnico e Administrativo (CTA) </t>
  </si>
  <si>
    <t>6.1 A UO deve ter um CTA qualificado e/ou especializado a funcionar efectivamente</t>
  </si>
  <si>
    <t>Verifique se existem documentos no processo individual do CTA:</t>
  </si>
  <si>
    <t xml:space="preserve">6.1.1.  CV. </t>
  </si>
  <si>
    <t>6.1.2. Certificado de habilitações.</t>
  </si>
  <si>
    <t>6.1.3. Certificados e/ou diplomas de cursos de aperfeiçoamento profissional.</t>
  </si>
  <si>
    <t xml:space="preserve">6.2. A UO deve garantir que o CTA do Registo Académico (RA) domine os processos de gestão pedagógica   </t>
  </si>
  <si>
    <t xml:space="preserve">Verifique se </t>
  </si>
  <si>
    <t>6.2.1. O CTA do RA domina os processos de gestão pedagógica.</t>
  </si>
  <si>
    <t>6.3. A UO deve possuir políticas e implementar procedimentos de gestão do desempenho do CTA</t>
  </si>
  <si>
    <t>Existem procedimentos claros de gestão do desempenho do CTA</t>
  </si>
  <si>
    <t>6.3.1. Regulamentos ou estatutos da carreira do CTA.</t>
  </si>
  <si>
    <t>6.3.2. Sistema de avaliação do desempenho.</t>
  </si>
  <si>
    <t xml:space="preserve">Dimensão 7: Investigação e Inovação </t>
  </si>
  <si>
    <t>7.1 A UO deve possuir e implementar políticas e linhas de investigação e de inovação</t>
  </si>
  <si>
    <t>7.1.1 Políticas de investigação e inovação.</t>
  </si>
  <si>
    <t>7.1.2 Linhas de investigação e inovação.</t>
  </si>
  <si>
    <t xml:space="preserve">7.1.3 Provas da implementação de políticas de investigação e inovação. </t>
  </si>
  <si>
    <t>7.1.4 Provas da implementação de linhas de investigação.</t>
  </si>
  <si>
    <t>7.2 A UO deve garantir a produção científica, a publicação dos resultados da investigação e promover a interdisciplinaridade</t>
  </si>
  <si>
    <t>Verifique se existem actividades de investigação e inovação realizadas por estudantes:</t>
  </si>
  <si>
    <t>7.2.1 Trabalho de culminação do curso, trabalhos de campo ou laboratoriais.</t>
  </si>
  <si>
    <t xml:space="preserve">7.2.2 Participação em eventos científicos. </t>
  </si>
  <si>
    <t>Verifique se existem actividades de investigação e inovação realizadas por docentes e investigadores:</t>
  </si>
  <si>
    <t xml:space="preserve">7.2.3 Publicações do corpo docente e investigador em revistas nacionais/internacionais nos últimos três anos. </t>
  </si>
  <si>
    <t xml:space="preserve">7.2.4. Projectos de investigação e inovação.   </t>
  </si>
  <si>
    <t xml:space="preserve">7.2.5. Participações em conferências, congressos, simpósios e outros. </t>
  </si>
  <si>
    <t xml:space="preserve">7.3 A UO deve possuir recursos financeiros, logísticos e humanos suficientes para as actividades de investigação e inovação </t>
  </si>
  <si>
    <t>7.3.1 Financiamento específico para as actividades de investigação e inovação.</t>
  </si>
  <si>
    <t>7.3.2. Recursos logísticos para as actividades de investigação e inovação.</t>
  </si>
  <si>
    <t>7.3.3. Docentes/investigadores/tutores a desenvolverem actividades de investigação.</t>
  </si>
  <si>
    <t>7.4 A UO deve assegurar a monitoria das actividades de investigação e inovação</t>
  </si>
  <si>
    <t xml:space="preserve">Verifique se existem instrumentos de monitoria e avaliação das actividades de investigação e inovação para: </t>
  </si>
  <si>
    <t>7.4.1 Estudantes.</t>
  </si>
  <si>
    <t>7.4.2 Docentes/investigadores /tutores e CTA</t>
  </si>
  <si>
    <t>7.5 A UO deve promover a investigação e inovação</t>
  </si>
  <si>
    <t>Verifique se existem incentivos à produção científica para:</t>
  </si>
  <si>
    <t>7.5.1 Docentes/investigadores /tutores e CTA.</t>
  </si>
  <si>
    <t>7.5.2 Estudantes.</t>
  </si>
  <si>
    <t>8.1 A UO deve possuir instalações físicas e espaços virtuais necessários ao cumprimento dos objectivos de aprendizagem do curso</t>
  </si>
  <si>
    <t>8.1.2 Sala multiuso (reuniões, formações, vídeos conferências e outros eventos).</t>
  </si>
  <si>
    <t>8.1.4 Sala de informática que corresponda à demanda.</t>
  </si>
  <si>
    <t>8.1.5 Sala/gabinete de docentes.</t>
  </si>
  <si>
    <t>8.1.6 Área administrativa (secretaria, finanças, registo académico e outros).</t>
  </si>
  <si>
    <t>8.1.7 Gabinete de gestão/garantia da qualidade.</t>
  </si>
  <si>
    <t>8.1.10 Facilidade para pessoas com necessidades especiais (rampa, corrimão, sinalizadores, entre outros)</t>
  </si>
  <si>
    <t>8.2 A UO deve ter equipamentos e serviços de apoio para o curso funcionar efectivamente</t>
  </si>
  <si>
    <t>Verifique se existem e se estão a funcionar:</t>
  </si>
  <si>
    <t>8.2.3 Computadores para uso nas áreas académica e administrativa da UO.</t>
  </si>
  <si>
    <t>8.2.4 Internet (operacional) na UO.</t>
  </si>
  <si>
    <r>
      <t>8.2.6 Infra-estruturas tecnológicas e sistemas de gestão de informação</t>
    </r>
    <r>
      <rPr>
        <i/>
        <sz val="12"/>
        <color theme="1"/>
        <rFont val="Times New Roman"/>
        <family val="1"/>
      </rPr>
      <t xml:space="preserve"> (backup)</t>
    </r>
    <r>
      <rPr>
        <sz val="12"/>
        <color theme="1"/>
        <rFont val="Times New Roman"/>
        <family val="1"/>
      </rPr>
      <t>.</t>
    </r>
  </si>
  <si>
    <r>
      <t xml:space="preserve">8.2.8 Acesso </t>
    </r>
    <r>
      <rPr>
        <i/>
        <sz val="12"/>
        <color theme="1"/>
        <rFont val="Times New Roman"/>
        <family val="1"/>
      </rPr>
      <t>online</t>
    </r>
    <r>
      <rPr>
        <sz val="12"/>
        <color theme="1"/>
        <rFont val="Times New Roman"/>
        <family val="1"/>
      </rPr>
      <t xml:space="preserve"> à informação académica do estudante.</t>
    </r>
  </si>
  <si>
    <t>8.2.10 Recipiente para lixo classificado segundo normas de reciclagem.</t>
  </si>
  <si>
    <t>Verifique se as salas de aulas:</t>
  </si>
  <si>
    <t>8.3.1 Correspondem à demanda.</t>
  </si>
  <si>
    <t>8.3.2 Têm protecção contra raios solares/distracção e ventilação adequada  (janelas de rede, ar-condicionado ou ventoinhas adequadas ao tamanho da sala).</t>
  </si>
  <si>
    <t>8.3.3 Possuem número suficiente de cadeiras para docentes e estudantes (uma por pessoa).</t>
  </si>
  <si>
    <t>8.3.4 Dispõem espaço adequado e flexível para actividades em grupo (com dimensões de 7m x 6m para 30 estudantes).</t>
  </si>
  <si>
    <t>8.3.5 Possuem quadro convencional ou moderno.</t>
  </si>
  <si>
    <t xml:space="preserve">Verifique se: </t>
  </si>
  <si>
    <t>8.4.2 A ventilação do laboratório é adequada (janelas de rede, ar-condicionado ou ventoinhas adequadas ao tamanho).</t>
  </si>
  <si>
    <t>8.4.3 O espaço é adequado (no mínimo 12 estudantes agrupados em 3). No caso de laboratórios virtuais, que as licenças atendam às necessidades do curso.</t>
  </si>
  <si>
    <t>8.4.4 Existe quadro convencional ou moderno.</t>
  </si>
  <si>
    <t>8.4.5 Existem consumíveis, reagentes e equipamentos em quantidade suficiente e armazenados de forma segura.</t>
  </si>
  <si>
    <t>8.4.6 Existe equipamento de protecção individual.</t>
  </si>
  <si>
    <t xml:space="preserve">8.5 A UO deve possuir biblioteca devidamente apetrechada e organizada </t>
  </si>
  <si>
    <t xml:space="preserve">8.5.1 Biblioteca (física e virtual) organizada e equipada com recursos adequados para o número de estudantes e docentes </t>
  </si>
  <si>
    <t>8.5.2 Ventilação adequada (janelas de rede, ar-condicionado ou ventoinhas).</t>
  </si>
  <si>
    <t>8.5.3 Armários ou prateleiras  suficientes e seguros para arrumar e organizar os livros por areas temática.</t>
  </si>
  <si>
    <t>8.5.4 Mesas e cadeiras para leitura e estudo.</t>
  </si>
  <si>
    <t>8.5.5 Um sistema operacional de registo e catalogação de material bibliográfico.</t>
  </si>
  <si>
    <t>8.5.6 Pelo menos 3 exemplares da obra de referência de cada disciplina ou módulo nuclear.</t>
  </si>
  <si>
    <t>Verifique se existe um sistema funcional de:</t>
  </si>
  <si>
    <t>8.5.7 Registo de livros para leitura interna e empréstimo.</t>
  </si>
  <si>
    <t>8.5.8 Regulamento de uso da biblioteca.</t>
  </si>
  <si>
    <t>8.6 A UO deve possuir casas de banho adequadas e limpas para uso dos docentes, estudantes e CTA</t>
  </si>
  <si>
    <t>Verifique se existem casas de banho suficientes e limpas para:</t>
  </si>
  <si>
    <t>8.6.1 Mulheres.</t>
  </si>
  <si>
    <t xml:space="preserve">8.6.2 Homens. </t>
  </si>
  <si>
    <t>8.6.3 Recipiente com saco impermeável para lixo em todas as casas de banho.</t>
  </si>
  <si>
    <t>8.6.4 Casas de banho adaptadas para pessoas com necessidades especiais.</t>
  </si>
  <si>
    <t>8.7 A UO deve implementar a política de gestão patrimonial</t>
  </si>
  <si>
    <t>8.7.1 Plano de manutenção de infra-estruturas físicas e virtuais.</t>
  </si>
  <si>
    <t>8.7.2. Plano de segurança cibernética.</t>
  </si>
  <si>
    <t>8.8 A UO deve ter condições adequadas de segurança, higiene e saúde</t>
  </si>
  <si>
    <t>Verifique se a UO possui:</t>
  </si>
  <si>
    <t>8.8.1 Espaços com iluminação adequada (salas de aulas, bibliotecas, laboratórios etc.)</t>
  </si>
  <si>
    <t>8.8.2 Sinalização das saídas de emergência.</t>
  </si>
  <si>
    <t xml:space="preserve">Dimensão 9: Extensão Universitária, Empregabilidade e Empreendedorismo Estudantil </t>
  </si>
  <si>
    <t xml:space="preserve">9.1 A UO deve implementar políticas de prestação de serviços e actividades de extensão  </t>
  </si>
  <si>
    <t>9.1.1 Contratos e/ou memorandos de prestação de serviços à sociedade.</t>
  </si>
  <si>
    <t>9.1.2 Planos internos de extensão.</t>
  </si>
  <si>
    <t>9.1.3 Actividades de extensão.</t>
  </si>
  <si>
    <t>9.1.4 Estudantes envolvidos em actividades de extensão.</t>
  </si>
  <si>
    <t>9.1.5 CTA envolvido em actividades de extensão.</t>
  </si>
  <si>
    <t>9.1.6 Docentes e tutores envolvidos em actividades de extensão.</t>
  </si>
  <si>
    <t>9.1.7 Fontes de financiamento para actividades de extensão</t>
  </si>
  <si>
    <t>9.2 A UO deve implementar políticas para promover a empregabilidade e empreendedorismo dos estudantes</t>
  </si>
  <si>
    <t>9.2.5 Estudantes em estágio profissional.</t>
  </si>
  <si>
    <t>9.2.7 Inquéritos regulares para aferir a satisfação dos empregadores.</t>
  </si>
  <si>
    <t xml:space="preserve">10.1. A UO deve implementar políticas para a promoção da internacionalização </t>
  </si>
  <si>
    <t>10.2. A UO deve implementar políticas para promoção da cooperação e mobilidade nacional</t>
  </si>
  <si>
    <t>10.2.3 Estudantes de outras IES nacionais a frequentarem unidades curriculares na UO.</t>
  </si>
  <si>
    <t>Verifique se os objectivos gerais da UO:</t>
  </si>
  <si>
    <t>1.2.4 Estão articulados com os objectivos do curso</t>
  </si>
  <si>
    <t>Verifique se existe uma participação inclusiva e transparente na gestão do curso/programa:</t>
  </si>
  <si>
    <r>
      <t>Verifique se existe um plano</t>
    </r>
    <r>
      <rPr>
        <strike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de formação para o pessoal:</t>
    </r>
  </si>
  <si>
    <t>2.4.1 Docentes, tutores e/ou investigadores;</t>
  </si>
  <si>
    <t>2.4 A UO deve possuir um plano de formação e sistema de avaliação de desempenho do pessoal docente, tutor, investigador e CTA afecto ao curso</t>
  </si>
  <si>
    <t>2.4.3 Docentes, tutores e/ou investigadores;</t>
  </si>
  <si>
    <t>2.5.3 Procedimentos/normas/manual de auto-avaliação.</t>
  </si>
  <si>
    <t>3.1.4 O perfil do graduado está definido de acordo com o Quadro Curricular (ou equivalente) da instituição.</t>
  </si>
  <si>
    <t xml:space="preserve">3.1 O currículo deve ter uma estrutura legalmente estabelecida, de acordo com o Quadro Curricular (ou equivalente) aplicável </t>
  </si>
  <si>
    <r>
      <t>3.5.4 Plataformas de monitoria (controlo/</t>
    </r>
    <r>
      <rPr>
        <i/>
        <sz val="12"/>
        <color theme="1"/>
        <rFont val="Times New Roman"/>
        <family val="1"/>
      </rPr>
      <t>feedback</t>
    </r>
    <r>
      <rPr>
        <sz val="12"/>
        <color theme="1"/>
        <rFont val="Times New Roman"/>
        <family val="1"/>
      </rPr>
      <t>) dos resultados de avaliação.</t>
    </r>
  </si>
  <si>
    <t xml:space="preserve"> Verifique se os rácios docentes/estudantes nas aulas práticas em campos de estágio estão de acordo com o curso:</t>
  </si>
  <si>
    <t>4.1.4 Ciências de Saúde 1/5 e Veterinária/Ciências Agrárias 1/10/Engenharia 1/15</t>
  </si>
  <si>
    <t xml:space="preserve">4.2.1 No mínimo um Doutor para cada 150 estudantes. </t>
  </si>
  <si>
    <t>4.2.2 No mínimo 50% dos doutores referidos no 4.2.1 são a tempo inteiro.</t>
  </si>
  <si>
    <t xml:space="preserve">4.2 A UO deve possuir docentes com regime ocupacional, experiência, qualificação académica,  formação psicopedagógica e categorizados para funcionar efectivamente </t>
  </si>
  <si>
    <t>4.2.6 Verifique se 50% do seu corpo docente está em regime de tempo inteiro (classes A, B, C e D).</t>
  </si>
  <si>
    <t>4.2.8 O corpo docente tem formação específica para os cursos oferecidos/EaD.</t>
  </si>
  <si>
    <t>4.3.4 O corpo docente e tutores possuem formação em inovação educacional.</t>
  </si>
  <si>
    <t xml:space="preserve">5.3.1 Website/redes sociais/media (rádio, jornal ou televisão), guiões e/ou panfletos. </t>
  </si>
  <si>
    <t>5.5.4 Serviços de apoio à saúde.</t>
  </si>
  <si>
    <t>5.7 A UO deve garantir a participação dos estudantes nos processos de garantia da qualidade e acções de melhoria e permitir associações estudantis</t>
  </si>
  <si>
    <r>
      <t xml:space="preserve">8.2.9 Estrutura de apoio técnico ao processo de ensino-aprendizagem </t>
    </r>
    <r>
      <rPr>
        <i/>
        <sz val="12"/>
        <color theme="1"/>
        <rFont val="Times New Roman"/>
        <family val="1"/>
      </rPr>
      <t>online.</t>
    </r>
  </si>
  <si>
    <t xml:space="preserve">8.4.1. A UO possui laboratório/campo de práticas equipado de acordo com o curso. </t>
  </si>
  <si>
    <t>9.2.3 Memorandos de entendimento/convénios/protocolos com instituições empregadoras.</t>
  </si>
  <si>
    <t>9.2.4 Memorandos de entendimento/convénios/protocolos com empresas para estágio profissional.</t>
  </si>
  <si>
    <r>
      <t xml:space="preserve">9.2.6 Plataforma de gestão da comunidade </t>
    </r>
    <r>
      <rPr>
        <i/>
        <sz val="12"/>
        <color theme="1"/>
        <rFont val="Times New Roman"/>
        <family val="1"/>
      </rPr>
      <t>alumni.</t>
    </r>
    <r>
      <rPr>
        <sz val="12"/>
        <color theme="1"/>
        <rFont val="Times New Roman"/>
        <family val="1"/>
      </rPr>
      <t xml:space="preserve"> </t>
    </r>
  </si>
  <si>
    <t>10.1.7 A UO beneficia de programas, memorandos, acordos e projectos de cooperação internacional.</t>
  </si>
  <si>
    <t xml:space="preserve">3.2.4 Ordens/associações profissionais. </t>
  </si>
  <si>
    <r>
      <t xml:space="preserve">8.2.5 </t>
    </r>
    <r>
      <rPr>
        <i/>
        <sz val="12"/>
        <color theme="1"/>
        <rFont val="Times New Roman"/>
        <family val="1"/>
      </rPr>
      <t>Data-show</t>
    </r>
    <r>
      <rPr>
        <sz val="12"/>
        <color theme="1"/>
        <rFont val="Times New Roman"/>
        <family val="1"/>
      </rPr>
      <t xml:space="preserve"> disponível para aulas.</t>
    </r>
  </si>
  <si>
    <t>3.3.3 Estão previstos métodos interactivos de aprendizagem de acordo com a(s) modalidade(s).</t>
  </si>
  <si>
    <t>8.2.2 Computadores na sala de informática.</t>
  </si>
  <si>
    <t>2.1.4 Um gestor de materiais de estudo (aquisição, desenvolvimento, produção, distribuição, etc).</t>
  </si>
  <si>
    <t>8.2.1 Computadores para consulta na biblioteca (2-5 PCs).</t>
  </si>
  <si>
    <t>5.5.2 Serviços de apoio e acompanhamento académico (para a modalidade EaD verifique se o curso realiza a capacitação inicial dos estudantes).</t>
  </si>
  <si>
    <t>8.1.1 Centros de Recursos para EaD correspondentes à demanda</t>
  </si>
  <si>
    <t>8.1.12 Reprografia funcional.</t>
  </si>
  <si>
    <r>
      <t xml:space="preserve">8.1.11 Plataformas adequadas para o processo de ensino e aprendizagem </t>
    </r>
    <r>
      <rPr>
        <i/>
        <sz val="12"/>
        <rFont val="Times New Roman"/>
        <family val="1"/>
      </rPr>
      <t>online</t>
    </r>
    <r>
      <rPr>
        <sz val="12"/>
        <rFont val="Times New Roman"/>
        <family val="1"/>
      </rPr>
      <t>.</t>
    </r>
  </si>
  <si>
    <t>10.2.4 Estudantes do curso a frequentarem unidades curriculares em outras IES nacionais.</t>
  </si>
  <si>
    <t>10.2.5 Estudantes de outras UO a frequentarem unidades curriculares na UO.</t>
  </si>
  <si>
    <t>10.2.6 Estudantes do curso a frequentarem unidades curriculares em outras UO.</t>
  </si>
  <si>
    <t>10.2.1 A UO tem memorandos com instituições nacionais.</t>
  </si>
  <si>
    <t>10.2.2 O curso desenvolve actividades com instituições nacionais.</t>
  </si>
  <si>
    <t>10.1.5 Docente (s) e tutore (s) estrangeiro (s) a colaborar (em) com a UO.</t>
  </si>
  <si>
    <t>10.1.6 Docentes e tutores da UO nacionais a leccionarem/colaborarem em actividades no estrangeiro.</t>
  </si>
  <si>
    <t>10.2.7 Docentes e tutores da UO a colaborarem com outras IES nacionais.</t>
  </si>
  <si>
    <t>10.2.8 Docentes e tutores de outras IES a colaborarem na UO.</t>
  </si>
  <si>
    <r>
      <t xml:space="preserve">4.3.3 Planos de formação e capacitação dos docentes e tutores para uso das TICs e para a condução de processos de ensino e aprendizagem </t>
    </r>
    <r>
      <rPr>
        <i/>
        <sz val="12"/>
        <color theme="1"/>
        <rFont val="Times New Roman"/>
        <family val="1"/>
      </rPr>
      <t>online</t>
    </r>
    <r>
      <rPr>
        <sz val="12"/>
        <color theme="1"/>
        <rFont val="Times New Roman"/>
        <family val="1"/>
      </rPr>
      <t xml:space="preserve">. </t>
    </r>
  </si>
  <si>
    <t xml:space="preserve">Dimensão 5: Corpo Discente </t>
  </si>
  <si>
    <t xml:space="preserve">Dimensão 4: Corpo Docente </t>
  </si>
  <si>
    <t>Dimensão 3: Currículo e Materiais Instrucionais</t>
  </si>
  <si>
    <t>Nas IES de classe A, verifique se o curso possui corpo docente mínimo em tempo inteiro:</t>
  </si>
  <si>
    <t>Dimensão 10: Internacionalização, Cooperação e Mobilidade</t>
  </si>
  <si>
    <t xml:space="preserve">9.2.2 Incubadora empresarial.  </t>
  </si>
  <si>
    <t xml:space="preserve">9.2.1 Regulamento de incubação empresarial. </t>
  </si>
  <si>
    <t xml:space="preserve">8.1.8 Posto para prestação de primeiros socorros devidamente equipado para apoio à comunidade académica. </t>
  </si>
  <si>
    <t xml:space="preserve">8.1.9 Espaços para desporto, recreação, refeições e/ou convívio. </t>
  </si>
  <si>
    <t xml:space="preserve">8.4 A UO deve ter laboratórios devidamente equipados para as actividades práticas </t>
  </si>
  <si>
    <r>
      <t>8.3 A UO deve ter salas de aula devidamente equipados.</t>
    </r>
    <r>
      <rPr>
        <b/>
        <sz val="12"/>
        <color rgb="FFFF0000"/>
        <rFont val="Times New Roman"/>
        <family val="1"/>
      </rPr>
      <t xml:space="preserve"> </t>
    </r>
  </si>
  <si>
    <t xml:space="preserve">8.1.3  Oficina/atelier devidamente equipada de acordo com o curso  </t>
  </si>
  <si>
    <t>10.1.1 Política para a promoção da mobilidade de docentes/tutores, investigadores e CTA.</t>
  </si>
  <si>
    <t>10.1.2 Política para a promoção da mobilidade de estudantes.</t>
  </si>
  <si>
    <t xml:space="preserve">10.1.3 Estudante (s) estrangeiro (s) que frequentam curso da UO. </t>
  </si>
  <si>
    <t xml:space="preserve">10.1.4 Estudantes do curso em programas internacionais de mobilidade. </t>
  </si>
  <si>
    <t xml:space="preserve">Dimensão 8: Instalações e Infra-estruturas Tecnológicas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</si>
</sst>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%"/>
    <numFmt numFmtId="165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b/>
      <i/>
      <sz val="11"/>
      <color theme="1"/>
      <name val="Cambria"/>
      <family val="1"/>
    </font>
    <font>
      <i/>
      <sz val="11"/>
      <color theme="1"/>
      <name val="Cambria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11"/>
      <name val="Calibri"/>
      <family val="2"/>
      <scheme val="minor"/>
    </font>
    <font>
      <strike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name val="Times New Roman"/>
      <family val="1"/>
    </font>
    <font>
      <i/>
      <sz val="12"/>
      <color theme="1"/>
      <name val="Times New Roman"/>
      <family val="1"/>
    </font>
    <font>
      <b/>
      <sz val="14"/>
      <color theme="0"/>
      <name val="Calibri"/>
      <family val="2"/>
      <scheme val="minor"/>
    </font>
    <font>
      <sz val="12"/>
      <color theme="1"/>
      <name val="Symbol"/>
      <family val="1"/>
      <charset val="2"/>
    </font>
    <font>
      <b/>
      <sz val="12"/>
      <color rgb="FFFF0000"/>
      <name val="Times New Roman"/>
      <family val="1"/>
    </font>
    <font>
      <b/>
      <sz val="11"/>
      <color theme="1"/>
      <name val="Times New Roman"/>
      <family val="1"/>
    </font>
    <font>
      <sz val="12"/>
      <color rgb="FFC00000"/>
      <name val="Times New Roman"/>
      <family val="1"/>
    </font>
    <font>
      <sz val="14"/>
      <color theme="0"/>
      <name val="Times New Roman"/>
      <family val="1"/>
    </font>
    <font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Times New Roman"/>
      <family val="1"/>
    </font>
    <font>
      <sz val="10"/>
      <color theme="1"/>
      <name val="Calibri"/>
      <family val="2"/>
      <scheme val="minor"/>
    </font>
    <font>
      <i/>
      <sz val="12"/>
      <name val="Times New Roman"/>
      <family val="1"/>
    </font>
    <font>
      <b/>
      <sz val="14"/>
      <color theme="7" tint="-0.249977111117893"/>
      <name val="Times New Roman"/>
      <family val="1"/>
    </font>
    <font>
      <b/>
      <sz val="16"/>
      <color theme="0"/>
      <name val="Times New Roman"/>
      <family val="1"/>
    </font>
    <font>
      <sz val="16"/>
      <color theme="1"/>
      <name val="Calibri"/>
      <family val="2"/>
      <scheme val="minor"/>
    </font>
    <font>
      <b/>
      <sz val="12"/>
      <color rgb="FFC00000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gray125">
        <bgColor rgb="FFE5E5E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70C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222">
    <xf numFmtId="0" fontId="0" fillId="0" borderId="0" xfId="0"/>
    <xf numFmtId="10" fontId="0" fillId="0" borderId="0" xfId="1" applyNumberFormat="1" applyFont="1"/>
    <xf numFmtId="0" fontId="4" fillId="2" borderId="3" xfId="0" applyFont="1" applyFill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10" fontId="5" fillId="4" borderId="4" xfId="1" applyNumberFormat="1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 wrapText="1"/>
    </xf>
    <xf numFmtId="10" fontId="4" fillId="3" borderId="8" xfId="1" applyNumberFormat="1" applyFont="1" applyFill="1" applyBorder="1" applyAlignment="1">
      <alignment horizontal="center" vertical="center"/>
    </xf>
    <xf numFmtId="0" fontId="0" fillId="0" borderId="0" xfId="0" applyFill="1" applyBorder="1"/>
    <xf numFmtId="10" fontId="5" fillId="7" borderId="3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8" fillId="0" borderId="1" xfId="0" applyFont="1" applyBorder="1" applyAlignment="1">
      <alignment vertical="center"/>
    </xf>
    <xf numFmtId="9" fontId="8" fillId="0" borderId="10" xfId="0" applyNumberFormat="1" applyFont="1" applyBorder="1" applyAlignment="1">
      <alignment horizontal="center" vertical="center"/>
    </xf>
    <xf numFmtId="10" fontId="6" fillId="4" borderId="11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9" fontId="8" fillId="0" borderId="10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1" fillId="0" borderId="0" xfId="0" applyFont="1" applyFill="1" applyBorder="1" applyAlignment="1">
      <alignment horizontal="center" vertical="center" wrapText="1"/>
    </xf>
    <xf numFmtId="10" fontId="11" fillId="0" borderId="12" xfId="1" applyNumberFormat="1" applyFont="1" applyBorder="1" applyAlignment="1">
      <alignment horizontal="center" vertical="center" wrapText="1"/>
    </xf>
    <xf numFmtId="10" fontId="11" fillId="0" borderId="3" xfId="1" applyNumberFormat="1" applyFont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10" fontId="11" fillId="0" borderId="13" xfId="1" applyNumberFormat="1" applyFont="1" applyFill="1" applyBorder="1" applyAlignment="1">
      <alignment horizontal="center" vertical="center" wrapText="1"/>
    </xf>
    <xf numFmtId="10" fontId="11" fillId="0" borderId="13" xfId="1" applyNumberFormat="1" applyFont="1" applyBorder="1" applyAlignment="1">
      <alignment horizontal="center" vertical="center" wrapText="1"/>
    </xf>
    <xf numFmtId="0" fontId="0" fillId="0" borderId="0" xfId="0" applyAlignment="1"/>
    <xf numFmtId="10" fontId="6" fillId="7" borderId="11" xfId="1" applyNumberFormat="1" applyFont="1" applyFill="1" applyBorder="1" applyAlignment="1">
      <alignment horizontal="center" vertical="center" wrapText="1"/>
    </xf>
    <xf numFmtId="10" fontId="4" fillId="3" borderId="3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10" fontId="6" fillId="7" borderId="3" xfId="1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9" fontId="11" fillId="0" borderId="0" xfId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9" fontId="12" fillId="0" borderId="0" xfId="1" applyFont="1" applyFill="1" applyBorder="1" applyAlignment="1">
      <alignment horizontal="center" vertical="center" wrapText="1"/>
    </xf>
    <xf numFmtId="10" fontId="13" fillId="0" borderId="3" xfId="1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165" fontId="0" fillId="0" borderId="0" xfId="1" applyNumberFormat="1" applyFont="1" applyAlignment="1">
      <alignment horizontal="center"/>
    </xf>
    <xf numFmtId="10" fontId="11" fillId="8" borderId="14" xfId="0" applyNumberFormat="1" applyFont="1" applyFill="1" applyBorder="1" applyAlignment="1">
      <alignment vertical="center" wrapText="1"/>
    </xf>
    <xf numFmtId="9" fontId="11" fillId="0" borderId="0" xfId="1" applyFont="1" applyFill="1" applyBorder="1" applyAlignment="1">
      <alignment vertical="center" wrapText="1"/>
    </xf>
    <xf numFmtId="10" fontId="6" fillId="7" borderId="6" xfId="1" applyNumberFormat="1" applyFont="1" applyFill="1" applyBorder="1" applyAlignment="1">
      <alignment horizontal="center" vertical="center" wrapText="1"/>
    </xf>
    <xf numFmtId="10" fontId="11" fillId="8" borderId="3" xfId="1" applyNumberFormat="1" applyFont="1" applyFill="1" applyBorder="1" applyAlignment="1">
      <alignment vertical="center" wrapText="1"/>
    </xf>
    <xf numFmtId="10" fontId="11" fillId="8" borderId="3" xfId="0" applyNumberFormat="1" applyFont="1" applyFill="1" applyBorder="1" applyAlignment="1">
      <alignment horizontal="center" vertical="center" wrapText="1"/>
    </xf>
    <xf numFmtId="10" fontId="11" fillId="8" borderId="14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0" fillId="0" borderId="0" xfId="0" applyFont="1" applyFill="1" applyAlignment="1">
      <alignment horizontal="center"/>
    </xf>
    <xf numFmtId="0" fontId="0" fillId="0" borderId="0" xfId="0" applyFont="1" applyFill="1"/>
    <xf numFmtId="10" fontId="11" fillId="9" borderId="3" xfId="1" applyNumberFormat="1" applyFont="1" applyFill="1" applyBorder="1" applyAlignment="1">
      <alignment vertical="center" wrapText="1"/>
    </xf>
    <xf numFmtId="10" fontId="4" fillId="3" borderId="3" xfId="1" applyNumberFormat="1" applyFont="1" applyFill="1" applyBorder="1" applyAlignment="1">
      <alignment horizontal="center"/>
    </xf>
    <xf numFmtId="10" fontId="6" fillId="7" borderId="3" xfId="1" applyNumberFormat="1" applyFont="1" applyFill="1" applyBorder="1" applyAlignment="1">
      <alignment horizontal="center" vertical="center"/>
    </xf>
    <xf numFmtId="10" fontId="11" fillId="10" borderId="3" xfId="1" applyNumberFormat="1" applyFont="1" applyFill="1" applyBorder="1" applyAlignment="1">
      <alignment vertical="center" wrapText="1"/>
    </xf>
    <xf numFmtId="10" fontId="11" fillId="11" borderId="3" xfId="0" applyNumberFormat="1" applyFont="1" applyFill="1" applyBorder="1" applyAlignment="1">
      <alignment horizontal="center" vertical="center" wrapText="1"/>
    </xf>
    <xf numFmtId="10" fontId="6" fillId="7" borderId="14" xfId="1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10" fontId="6" fillId="7" borderId="8" xfId="1" applyNumberFormat="1" applyFont="1" applyFill="1" applyBorder="1" applyAlignment="1">
      <alignment horizontal="center" vertical="center"/>
    </xf>
    <xf numFmtId="10" fontId="11" fillId="0" borderId="14" xfId="1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0" fontId="12" fillId="12" borderId="3" xfId="1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10" fontId="11" fillId="12" borderId="3" xfId="1" applyNumberFormat="1" applyFont="1" applyFill="1" applyBorder="1" applyAlignment="1">
      <alignment horizontal="center" vertical="center" wrapText="1"/>
    </xf>
    <xf numFmtId="10" fontId="17" fillId="7" borderId="6" xfId="1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0" fontId="19" fillId="0" borderId="0" xfId="0" applyFont="1" applyFill="1" applyBorder="1"/>
    <xf numFmtId="10" fontId="22" fillId="7" borderId="8" xfId="1" applyNumberFormat="1" applyFont="1" applyFill="1" applyBorder="1" applyAlignment="1">
      <alignment horizontal="center" vertical="center"/>
    </xf>
    <xf numFmtId="10" fontId="11" fillId="11" borderId="3" xfId="1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10" fontId="24" fillId="3" borderId="3" xfId="1" applyNumberFormat="1" applyFont="1" applyFill="1" applyBorder="1" applyAlignment="1">
      <alignment horizontal="center"/>
    </xf>
    <xf numFmtId="0" fontId="25" fillId="0" borderId="0" xfId="0" applyFont="1" applyFill="1" applyBorder="1"/>
    <xf numFmtId="9" fontId="6" fillId="0" borderId="0" xfId="0" applyNumberFormat="1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10" fontId="6" fillId="7" borderId="11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0" fontId="11" fillId="14" borderId="3" xfId="1" applyNumberFormat="1" applyFont="1" applyFill="1" applyBorder="1" applyAlignment="1">
      <alignment vertical="center" wrapText="1"/>
    </xf>
    <xf numFmtId="10" fontId="11" fillId="0" borderId="0" xfId="0" applyNumberFormat="1" applyFont="1" applyFill="1" applyBorder="1" applyAlignment="1">
      <alignment vertical="center" wrapText="1"/>
    </xf>
    <xf numFmtId="9" fontId="11" fillId="0" borderId="0" xfId="0" applyNumberFormat="1" applyFont="1" applyFill="1" applyBorder="1" applyAlignment="1">
      <alignment vertical="center" wrapText="1"/>
    </xf>
    <xf numFmtId="9" fontId="0" fillId="0" borderId="0" xfId="0" applyNumberFormat="1" applyBorder="1"/>
    <xf numFmtId="10" fontId="4" fillId="3" borderId="3" xfId="1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10" fontId="22" fillId="7" borderId="11" xfId="1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10" fontId="29" fillId="3" borderId="3" xfId="1" applyNumberFormat="1" applyFont="1" applyFill="1" applyBorder="1" applyAlignment="1">
      <alignment horizontal="center" vertical="center" wrapText="1"/>
    </xf>
    <xf numFmtId="10" fontId="22" fillId="7" borderId="3" xfId="1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10" fontId="11" fillId="0" borderId="2" xfId="1" applyNumberFormat="1" applyFont="1" applyBorder="1" applyAlignment="1">
      <alignment horizontal="center" vertical="center" wrapText="1"/>
    </xf>
    <xf numFmtId="0" fontId="30" fillId="0" borderId="0" xfId="0" applyFont="1" applyFill="1" applyBorder="1" applyAlignment="1">
      <alignment vertical="center" wrapText="1"/>
    </xf>
    <xf numFmtId="9" fontId="0" fillId="0" borderId="0" xfId="1" applyFont="1" applyAlignment="1">
      <alignment horizontal="center"/>
    </xf>
    <xf numFmtId="10" fontId="11" fillId="0" borderId="3" xfId="1" applyNumberFormat="1" applyFont="1" applyBorder="1" applyAlignment="1">
      <alignment horizontal="center" vertical="center" wrapText="1"/>
    </xf>
    <xf numFmtId="10" fontId="11" fillId="11" borderId="14" xfId="1" applyNumberFormat="1" applyFont="1" applyFill="1" applyBorder="1" applyAlignment="1">
      <alignment vertical="center" wrapText="1"/>
    </xf>
    <xf numFmtId="10" fontId="11" fillId="11" borderId="14" xfId="1" applyNumberFormat="1" applyFont="1" applyFill="1" applyBorder="1" applyAlignment="1">
      <alignment vertical="center"/>
    </xf>
    <xf numFmtId="10" fontId="11" fillId="11" borderId="3" xfId="1" applyNumberFormat="1" applyFont="1" applyFill="1" applyBorder="1" applyAlignment="1">
      <alignment horizontal="center" vertical="center" wrapText="1"/>
    </xf>
    <xf numFmtId="10" fontId="11" fillId="0" borderId="3" xfId="1" applyNumberFormat="1" applyFont="1" applyFill="1" applyBorder="1" applyAlignment="1">
      <alignment horizontal="center" vertical="center" wrapText="1"/>
    </xf>
    <xf numFmtId="10" fontId="11" fillId="11" borderId="14" xfId="0" applyNumberFormat="1" applyFont="1" applyFill="1" applyBorder="1" applyAlignment="1">
      <alignment vertical="center" wrapText="1"/>
    </xf>
    <xf numFmtId="10" fontId="32" fillId="6" borderId="3" xfId="1" applyNumberFormat="1" applyFont="1" applyFill="1" applyBorder="1" applyAlignment="1">
      <alignment horizontal="center" vertical="center"/>
    </xf>
    <xf numFmtId="10" fontId="35" fillId="7" borderId="11" xfId="1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vertical="center"/>
    </xf>
    <xf numFmtId="10" fontId="34" fillId="15" borderId="0" xfId="1" applyNumberFormat="1" applyFont="1" applyFill="1"/>
    <xf numFmtId="10" fontId="17" fillId="7" borderId="11" xfId="1" applyNumberFormat="1" applyFont="1" applyFill="1" applyBorder="1" applyAlignment="1">
      <alignment horizontal="center" vertical="center" wrapText="1"/>
    </xf>
    <xf numFmtId="10" fontId="11" fillId="0" borderId="12" xfId="1" applyNumberFormat="1" applyFont="1" applyBorder="1" applyAlignment="1">
      <alignment horizontal="center" vertical="center" wrapText="1"/>
    </xf>
    <xf numFmtId="10" fontId="11" fillId="0" borderId="3" xfId="1" applyNumberFormat="1" applyFont="1" applyBorder="1" applyAlignment="1">
      <alignment horizontal="center" vertical="center" wrapText="1"/>
    </xf>
    <xf numFmtId="10" fontId="11" fillId="0" borderId="13" xfId="1" applyNumberFormat="1" applyFont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/>
    </xf>
    <xf numFmtId="0" fontId="7" fillId="4" borderId="7" xfId="0" applyFont="1" applyFill="1" applyBorder="1" applyAlignment="1">
      <alignment wrapText="1"/>
    </xf>
    <xf numFmtId="9" fontId="3" fillId="4" borderId="9" xfId="0" applyNumberFormat="1" applyFont="1" applyFill="1" applyBorder="1" applyAlignment="1">
      <alignment horizontal="center" vertical="center"/>
    </xf>
    <xf numFmtId="10" fontId="11" fillId="13" borderId="3" xfId="0" applyNumberFormat="1" applyFont="1" applyFill="1" applyBorder="1" applyAlignment="1">
      <alignment horizontal="center" vertical="center" wrapText="1"/>
    </xf>
    <xf numFmtId="0" fontId="33" fillId="15" borderId="15" xfId="0" applyFont="1" applyFill="1" applyBorder="1" applyAlignment="1">
      <alignment horizontal="center" vertical="center"/>
    </xf>
    <xf numFmtId="9" fontId="33" fillId="15" borderId="15" xfId="1" applyFont="1" applyFill="1" applyBorder="1" applyAlignment="1">
      <alignment vertical="center"/>
    </xf>
    <xf numFmtId="10" fontId="33" fillId="15" borderId="15" xfId="1" applyNumberFormat="1" applyFont="1" applyFill="1" applyBorder="1" applyAlignment="1">
      <alignment horizontal="center" vertical="center"/>
    </xf>
    <xf numFmtId="9" fontId="5" fillId="4" borderId="15" xfId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left" vertical="center"/>
    </xf>
    <xf numFmtId="9" fontId="4" fillId="3" borderId="15" xfId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vertical="center" wrapText="1"/>
    </xf>
    <xf numFmtId="9" fontId="5" fillId="7" borderId="15" xfId="1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vertical="center"/>
    </xf>
    <xf numFmtId="9" fontId="6" fillId="4" borderId="15" xfId="1" applyFont="1" applyFill="1" applyBorder="1" applyAlignment="1">
      <alignment horizontal="center" vertical="center" wrapText="1"/>
    </xf>
    <xf numFmtId="0" fontId="6" fillId="4" borderId="15" xfId="0" applyFont="1" applyFill="1" applyBorder="1" applyAlignment="1" applyProtection="1">
      <alignment horizontal="center" vertical="center" wrapText="1"/>
      <protection locked="0"/>
    </xf>
    <xf numFmtId="0" fontId="11" fillId="11" borderId="15" xfId="0" applyFont="1" applyFill="1" applyBorder="1" applyAlignment="1">
      <alignment vertical="center" wrapText="1"/>
    </xf>
    <xf numFmtId="9" fontId="11" fillId="11" borderId="15" xfId="1" applyFont="1" applyFill="1" applyBorder="1" applyAlignment="1">
      <alignment vertical="center" wrapText="1"/>
    </xf>
    <xf numFmtId="0" fontId="11" fillId="11" borderId="15" xfId="0" applyFont="1" applyFill="1" applyBorder="1" applyAlignment="1" applyProtection="1">
      <alignment horizontal="center" vertical="center" wrapText="1"/>
      <protection locked="0"/>
    </xf>
    <xf numFmtId="0" fontId="11" fillId="11" borderId="15" xfId="0" applyFont="1" applyFill="1" applyBorder="1" applyAlignment="1" applyProtection="1">
      <alignment vertical="center" wrapText="1"/>
      <protection locked="0"/>
    </xf>
    <xf numFmtId="0" fontId="11" fillId="0" borderId="15" xfId="0" applyFont="1" applyBorder="1" applyAlignment="1">
      <alignment horizontal="justify" vertical="center" wrapText="1"/>
    </xf>
    <xf numFmtId="9" fontId="11" fillId="0" borderId="15" xfId="1" applyFont="1" applyBorder="1" applyAlignment="1">
      <alignment horizontal="center" vertical="center" wrapText="1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11" fillId="0" borderId="15" xfId="0" applyFont="1" applyFill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9" fontId="11" fillId="0" borderId="15" xfId="1" applyFont="1" applyFill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left" vertical="center" wrapText="1"/>
    </xf>
    <xf numFmtId="9" fontId="6" fillId="7" borderId="15" xfId="1" applyFont="1" applyFill="1" applyBorder="1" applyAlignment="1">
      <alignment horizontal="center" vertical="center" wrapText="1"/>
    </xf>
    <xf numFmtId="0" fontId="6" fillId="7" borderId="15" xfId="0" applyFont="1" applyFill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>
      <alignment horizontal="left" vertical="center" wrapText="1"/>
    </xf>
    <xf numFmtId="0" fontId="4" fillId="3" borderId="15" xfId="0" applyFont="1" applyFill="1" applyBorder="1"/>
    <xf numFmtId="9" fontId="4" fillId="3" borderId="15" xfId="1" applyFont="1" applyFill="1" applyBorder="1" applyAlignment="1">
      <alignment horizontal="center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9" fontId="6" fillId="7" borderId="15" xfId="1" applyFont="1" applyFill="1" applyBorder="1" applyAlignment="1">
      <alignment horizontal="center" vertical="center"/>
    </xf>
    <xf numFmtId="0" fontId="6" fillId="7" borderId="15" xfId="0" applyFont="1" applyFill="1" applyBorder="1" applyAlignment="1" applyProtection="1">
      <alignment horizontal="center" vertical="center"/>
      <protection locked="0"/>
    </xf>
    <xf numFmtId="0" fontId="13" fillId="0" borderId="15" xfId="0" applyFont="1" applyBorder="1" applyAlignment="1">
      <alignment horizontal="left" vertical="center" wrapText="1"/>
    </xf>
    <xf numFmtId="9" fontId="13" fillId="0" borderId="15" xfId="1" applyFont="1" applyBorder="1" applyAlignment="1">
      <alignment horizontal="center" vertical="center" wrapText="1"/>
    </xf>
    <xf numFmtId="0" fontId="11" fillId="8" borderId="15" xfId="0" applyFont="1" applyFill="1" applyBorder="1" applyAlignment="1">
      <alignment vertical="center" wrapText="1"/>
    </xf>
    <xf numFmtId="9" fontId="11" fillId="8" borderId="15" xfId="1" applyFont="1" applyFill="1" applyBorder="1" applyAlignment="1">
      <alignment vertical="center" wrapText="1"/>
    </xf>
    <xf numFmtId="0" fontId="11" fillId="8" borderId="15" xfId="0" applyFont="1" applyFill="1" applyBorder="1" applyAlignment="1" applyProtection="1">
      <alignment horizontal="center" vertical="center" wrapText="1"/>
      <protection locked="0"/>
    </xf>
    <xf numFmtId="0" fontId="11" fillId="8" borderId="15" xfId="0" applyFont="1" applyFill="1" applyBorder="1" applyAlignment="1" applyProtection="1">
      <alignment vertical="center" wrapText="1"/>
      <protection locked="0"/>
    </xf>
    <xf numFmtId="0" fontId="6" fillId="7" borderId="15" xfId="0" applyFont="1" applyFill="1" applyBorder="1" applyAlignment="1" applyProtection="1">
      <alignment vertical="center" wrapText="1"/>
      <protection locked="0"/>
    </xf>
    <xf numFmtId="0" fontId="11" fillId="0" borderId="15" xfId="0" applyFont="1" applyFill="1" applyBorder="1" applyAlignment="1">
      <alignment horizontal="left" vertical="center" wrapText="1"/>
    </xf>
    <xf numFmtId="0" fontId="11" fillId="9" borderId="15" xfId="0" applyFont="1" applyFill="1" applyBorder="1" applyAlignment="1">
      <alignment vertical="center" wrapText="1"/>
    </xf>
    <xf numFmtId="9" fontId="11" fillId="9" borderId="15" xfId="1" applyFont="1" applyFill="1" applyBorder="1" applyAlignment="1">
      <alignment vertical="center" wrapText="1"/>
    </xf>
    <xf numFmtId="0" fontId="11" fillId="9" borderId="15" xfId="0" applyFont="1" applyFill="1" applyBorder="1" applyAlignment="1" applyProtection="1">
      <alignment horizontal="center" vertical="center" wrapText="1"/>
      <protection locked="0"/>
    </xf>
    <xf numFmtId="0" fontId="11" fillId="9" borderId="15" xfId="0" applyFont="1" applyFill="1" applyBorder="1" applyAlignment="1" applyProtection="1">
      <alignment vertical="center" wrapText="1"/>
      <protection locked="0"/>
    </xf>
    <xf numFmtId="0" fontId="6" fillId="7" borderId="15" xfId="0" applyFont="1" applyFill="1" applyBorder="1" applyAlignment="1">
      <alignment horizontal="justify" vertical="center" wrapText="1"/>
    </xf>
    <xf numFmtId="9" fontId="6" fillId="7" borderId="15" xfId="1" applyFont="1" applyFill="1" applyBorder="1" applyAlignment="1" applyProtection="1">
      <alignment horizontal="center" vertical="center" wrapText="1"/>
      <protection locked="0"/>
    </xf>
    <xf numFmtId="9" fontId="4" fillId="3" borderId="15" xfId="1" applyFont="1" applyFill="1" applyBorder="1" applyAlignment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  <protection locked="0"/>
    </xf>
    <xf numFmtId="0" fontId="4" fillId="3" borderId="15" xfId="0" applyFont="1" applyFill="1" applyBorder="1" applyAlignment="1" applyProtection="1">
      <alignment vertical="center" wrapText="1"/>
      <protection locked="0"/>
    </xf>
    <xf numFmtId="0" fontId="11" fillId="11" borderId="15" xfId="0" applyFont="1" applyFill="1" applyBorder="1" applyAlignment="1">
      <alignment vertical="center"/>
    </xf>
    <xf numFmtId="9" fontId="11" fillId="11" borderId="15" xfId="1" applyFont="1" applyFill="1" applyBorder="1" applyAlignment="1">
      <alignment vertical="center"/>
    </xf>
    <xf numFmtId="0" fontId="11" fillId="11" borderId="15" xfId="0" applyFont="1" applyFill="1" applyBorder="1" applyAlignment="1" applyProtection="1">
      <alignment horizontal="center" vertical="center"/>
      <protection locked="0"/>
    </xf>
    <xf numFmtId="0" fontId="11" fillId="12" borderId="15" xfId="0" applyFont="1" applyFill="1" applyBorder="1" applyAlignment="1">
      <alignment vertical="center" wrapText="1"/>
    </xf>
    <xf numFmtId="9" fontId="11" fillId="12" borderId="15" xfId="1" applyFont="1" applyFill="1" applyBorder="1" applyAlignment="1">
      <alignment vertical="center" wrapText="1"/>
    </xf>
    <xf numFmtId="0" fontId="11" fillId="12" borderId="15" xfId="0" applyFont="1" applyFill="1" applyBorder="1" applyAlignment="1" applyProtection="1">
      <alignment horizontal="center" vertical="center" wrapText="1"/>
      <protection locked="0"/>
    </xf>
    <xf numFmtId="0" fontId="11" fillId="12" borderId="15" xfId="0" applyFont="1" applyFill="1" applyBorder="1" applyAlignment="1" applyProtection="1">
      <alignment vertical="center" wrapText="1"/>
      <protection locked="0"/>
    </xf>
    <xf numFmtId="9" fontId="20" fillId="0" borderId="15" xfId="1" applyFont="1" applyBorder="1" applyAlignment="1">
      <alignment horizontal="center" vertical="center" wrapText="1"/>
    </xf>
    <xf numFmtId="165" fontId="11" fillId="0" borderId="15" xfId="1" applyNumberFormat="1" applyFont="1" applyBorder="1" applyAlignment="1">
      <alignment horizontal="center" vertical="center" wrapText="1"/>
    </xf>
    <xf numFmtId="165" fontId="20" fillId="0" borderId="15" xfId="1" applyNumberFormat="1" applyFont="1" applyBorder="1" applyAlignment="1">
      <alignment horizontal="center" vertical="center" wrapText="1"/>
    </xf>
    <xf numFmtId="9" fontId="11" fillId="11" borderId="15" xfId="1" applyFont="1" applyFill="1" applyBorder="1" applyAlignment="1">
      <alignment horizontal="center" vertical="center" wrapText="1"/>
    </xf>
    <xf numFmtId="0" fontId="21" fillId="7" borderId="15" xfId="0" applyFont="1" applyFill="1" applyBorder="1" applyAlignment="1" applyProtection="1">
      <alignment horizontal="center" vertical="center" wrapText="1"/>
      <protection locked="0"/>
    </xf>
    <xf numFmtId="0" fontId="21" fillId="7" borderId="15" xfId="0" applyFont="1" applyFill="1" applyBorder="1" applyAlignment="1" applyProtection="1">
      <alignment vertical="center" wrapText="1"/>
      <protection locked="0"/>
    </xf>
    <xf numFmtId="0" fontId="22" fillId="7" borderId="15" xfId="0" applyFont="1" applyFill="1" applyBorder="1" applyAlignment="1">
      <alignment vertical="center" wrapText="1"/>
    </xf>
    <xf numFmtId="9" fontId="22" fillId="7" borderId="15" xfId="1" applyFont="1" applyFill="1" applyBorder="1" applyAlignment="1">
      <alignment horizontal="center" vertical="center"/>
    </xf>
    <xf numFmtId="0" fontId="22" fillId="7" borderId="15" xfId="0" applyFont="1" applyFill="1" applyBorder="1" applyAlignment="1" applyProtection="1">
      <alignment horizontal="center" vertical="center"/>
      <protection locked="0"/>
    </xf>
    <xf numFmtId="0" fontId="6" fillId="7" borderId="15" xfId="0" applyFont="1" applyFill="1" applyBorder="1" applyAlignment="1">
      <alignment horizontal="left" vertical="center" wrapText="1" indent="1"/>
    </xf>
    <xf numFmtId="0" fontId="11" fillId="11" borderId="15" xfId="0" applyFont="1" applyFill="1" applyBorder="1" applyAlignment="1">
      <alignment horizontal="left" vertical="center" wrapText="1"/>
    </xf>
    <xf numFmtId="9" fontId="24" fillId="3" borderId="15" xfId="1" applyFont="1" applyFill="1" applyBorder="1" applyAlignment="1">
      <alignment horizontal="center"/>
    </xf>
    <xf numFmtId="0" fontId="24" fillId="3" borderId="15" xfId="0" applyFont="1" applyFill="1" applyBorder="1" applyAlignment="1" applyProtection="1">
      <alignment horizontal="center" vertical="center"/>
      <protection locked="0"/>
    </xf>
    <xf numFmtId="0" fontId="11" fillId="13" borderId="15" xfId="0" applyFont="1" applyFill="1" applyBorder="1" applyAlignment="1">
      <alignment vertical="center" wrapText="1"/>
    </xf>
    <xf numFmtId="9" fontId="11" fillId="13" borderId="15" xfId="1" applyFont="1" applyFill="1" applyBorder="1" applyAlignment="1">
      <alignment vertical="center" wrapText="1"/>
    </xf>
    <xf numFmtId="9" fontId="11" fillId="13" borderId="15" xfId="1" applyFont="1" applyFill="1" applyBorder="1" applyAlignment="1" applyProtection="1">
      <alignment horizontal="center" vertical="center" wrapText="1"/>
      <protection locked="0"/>
    </xf>
    <xf numFmtId="9" fontId="11" fillId="13" borderId="15" xfId="1" applyFont="1" applyFill="1" applyBorder="1" applyAlignment="1" applyProtection="1">
      <alignment vertical="center" wrapText="1"/>
      <protection locked="0"/>
    </xf>
    <xf numFmtId="0" fontId="13" fillId="0" borderId="15" xfId="2" applyFont="1" applyBorder="1" applyAlignment="1">
      <alignment vertical="center" wrapText="1"/>
    </xf>
    <xf numFmtId="0" fontId="11" fillId="14" borderId="15" xfId="0" applyFont="1" applyFill="1" applyBorder="1" applyAlignment="1">
      <alignment vertical="center" wrapText="1"/>
    </xf>
    <xf numFmtId="9" fontId="11" fillId="14" borderId="15" xfId="1" applyFont="1" applyFill="1" applyBorder="1" applyAlignment="1">
      <alignment vertical="center" wrapText="1"/>
    </xf>
    <xf numFmtId="0" fontId="11" fillId="14" borderId="15" xfId="0" applyFont="1" applyFill="1" applyBorder="1" applyAlignment="1" applyProtection="1">
      <alignment horizontal="center" vertical="center" wrapText="1"/>
      <protection locked="0"/>
    </xf>
    <xf numFmtId="0" fontId="6" fillId="7" borderId="15" xfId="0" applyFont="1" applyFill="1" applyBorder="1" applyAlignment="1">
      <alignment wrapText="1"/>
    </xf>
    <xf numFmtId="0" fontId="13" fillId="0" borderId="15" xfId="0" applyFont="1" applyFill="1" applyBorder="1" applyAlignment="1">
      <alignment vertical="center" wrapText="1"/>
    </xf>
    <xf numFmtId="0" fontId="16" fillId="0" borderId="15" xfId="0" applyFont="1" applyFill="1" applyBorder="1" applyAlignment="1" applyProtection="1">
      <alignment horizontal="center" vertical="center" wrapText="1"/>
      <protection locked="0"/>
    </xf>
    <xf numFmtId="0" fontId="11" fillId="0" borderId="15" xfId="0" applyFont="1" applyFill="1" applyBorder="1" applyAlignment="1" applyProtection="1">
      <alignment horizontal="center" vertical="center" wrapText="1"/>
      <protection locked="0"/>
    </xf>
    <xf numFmtId="0" fontId="11" fillId="0" borderId="15" xfId="0" applyFont="1" applyFill="1" applyBorder="1" applyAlignment="1" applyProtection="1">
      <alignment vertical="center" wrapText="1"/>
      <protection locked="0"/>
    </xf>
    <xf numFmtId="0" fontId="13" fillId="0" borderId="15" xfId="0" applyFont="1" applyBorder="1" applyAlignment="1">
      <alignment vertical="center" wrapText="1"/>
    </xf>
    <xf numFmtId="0" fontId="4" fillId="3" borderId="15" xfId="0" applyFont="1" applyFill="1" applyBorder="1" applyAlignment="1">
      <alignment vertical="center" wrapText="1"/>
    </xf>
    <xf numFmtId="0" fontId="4" fillId="3" borderId="15" xfId="0" applyFont="1" applyFill="1" applyBorder="1" applyAlignment="1">
      <alignment horizontal="left" vertical="center" wrapText="1"/>
    </xf>
    <xf numFmtId="9" fontId="29" fillId="3" borderId="15" xfId="1" applyFont="1" applyFill="1" applyBorder="1" applyAlignment="1">
      <alignment horizontal="center" vertical="center" wrapText="1"/>
    </xf>
    <xf numFmtId="0" fontId="29" fillId="3" borderId="15" xfId="0" applyFont="1" applyFill="1" applyBorder="1" applyAlignment="1" applyProtection="1">
      <alignment horizontal="center" vertical="center" wrapText="1"/>
      <protection locked="0"/>
    </xf>
    <xf numFmtId="0" fontId="29" fillId="3" borderId="15" xfId="0" applyFont="1" applyFill="1" applyBorder="1" applyAlignment="1" applyProtection="1">
      <alignment vertical="center" wrapText="1"/>
      <protection locked="0"/>
    </xf>
    <xf numFmtId="0" fontId="22" fillId="7" borderId="15" xfId="0" applyFont="1" applyFill="1" applyBorder="1" applyAlignment="1">
      <alignment wrapText="1"/>
    </xf>
    <xf numFmtId="0" fontId="11" fillId="0" borderId="15" xfId="0" applyFont="1" applyFill="1" applyBorder="1" applyAlignment="1">
      <alignment horizontal="justify" vertical="center" wrapText="1"/>
    </xf>
    <xf numFmtId="0" fontId="0" fillId="0" borderId="15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wrapText="1"/>
      <protection locked="0"/>
    </xf>
    <xf numFmtId="0" fontId="4" fillId="3" borderId="15" xfId="0" applyFont="1" applyFill="1" applyBorder="1" applyAlignment="1" applyProtection="1">
      <alignment horizontal="center" wrapText="1"/>
      <protection locked="0"/>
    </xf>
    <xf numFmtId="0" fontId="4" fillId="3" borderId="15" xfId="0" applyFont="1" applyFill="1" applyBorder="1" applyAlignment="1" applyProtection="1">
      <alignment wrapText="1"/>
      <protection locked="0"/>
    </xf>
    <xf numFmtId="0" fontId="14" fillId="0" borderId="15" xfId="0" applyFont="1" applyBorder="1" applyAlignment="1" applyProtection="1">
      <alignment horizontal="center" wrapText="1"/>
      <protection locked="0"/>
    </xf>
    <xf numFmtId="0" fontId="14" fillId="0" borderId="15" xfId="0" applyFont="1" applyBorder="1" applyAlignment="1" applyProtection="1">
      <alignment wrapText="1"/>
      <protection locked="0"/>
    </xf>
    <xf numFmtId="0" fontId="22" fillId="7" borderId="15" xfId="0" applyFont="1" applyFill="1" applyBorder="1" applyAlignment="1" applyProtection="1">
      <alignment horizontal="center" vertical="center" wrapText="1"/>
      <protection locked="0"/>
    </xf>
    <xf numFmtId="0" fontId="24" fillId="3" borderId="15" xfId="0" applyFont="1" applyFill="1" applyBorder="1" applyAlignment="1" applyProtection="1">
      <alignment horizontal="center" wrapText="1"/>
      <protection locked="0"/>
    </xf>
    <xf numFmtId="0" fontId="24" fillId="3" borderId="15" xfId="0" applyFont="1" applyFill="1" applyBorder="1" applyAlignment="1" applyProtection="1">
      <alignment wrapText="1"/>
      <protection locked="0"/>
    </xf>
    <xf numFmtId="0" fontId="0" fillId="0" borderId="15" xfId="0" applyFill="1" applyBorder="1" applyAlignment="1" applyProtection="1">
      <alignment horizontal="center" wrapText="1"/>
      <protection locked="0"/>
    </xf>
    <xf numFmtId="0" fontId="0" fillId="0" borderId="15" xfId="0" applyFill="1" applyBorder="1" applyAlignment="1" applyProtection="1">
      <alignment wrapText="1"/>
      <protection locked="0"/>
    </xf>
    <xf numFmtId="0" fontId="22" fillId="7" borderId="15" xfId="0" applyFont="1" applyFill="1" applyBorder="1" applyAlignment="1" applyProtection="1">
      <alignment vertical="center" wrapText="1"/>
      <protection locked="0"/>
    </xf>
    <xf numFmtId="0" fontId="5" fillId="4" borderId="15" xfId="0" applyFont="1" applyFill="1" applyBorder="1" applyAlignment="1">
      <alignment vertical="center"/>
    </xf>
    <xf numFmtId="0" fontId="4" fillId="16" borderId="15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/>
    </xf>
    <xf numFmtId="9" fontId="11" fillId="0" borderId="15" xfId="1" applyFont="1" applyBorder="1" applyAlignment="1">
      <alignment horizontal="center" vertical="center" wrapText="1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wrapText="1"/>
      <protection locked="0"/>
    </xf>
    <xf numFmtId="10" fontId="11" fillId="0" borderId="12" xfId="1" applyNumberFormat="1" applyFont="1" applyBorder="1" applyAlignment="1">
      <alignment horizontal="center" vertical="center" wrapText="1"/>
    </xf>
    <xf numFmtId="10" fontId="11" fillId="0" borderId="3" xfId="1" applyNumberFormat="1" applyFont="1" applyBorder="1" applyAlignment="1">
      <alignment horizontal="center" vertical="center" wrapText="1"/>
    </xf>
    <xf numFmtId="10" fontId="11" fillId="0" borderId="13" xfId="1" applyNumberFormat="1" applyFont="1" applyBorder="1" applyAlignment="1">
      <alignment horizontal="center" vertical="center" wrapText="1"/>
    </xf>
    <xf numFmtId="0" fontId="16" fillId="0" borderId="15" xfId="0" applyFont="1" applyFill="1" applyBorder="1" applyAlignment="1" applyProtection="1">
      <alignment horizontal="center" vertical="center" wrapText="1"/>
      <protection locked="0"/>
    </xf>
  </cellXfs>
  <cellStyles count="3">
    <cellStyle name="Hyperlink" xfId="2" builtinId="8"/>
    <cellStyle name="Normal" xfId="0" builtinId="0"/>
    <cellStyle name="Percent" xfId="1" builtinId="5"/>
  </cellStyles>
  <dxfs count="10"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400" b="1">
                <a:solidFill>
                  <a:schemeClr val="tx1">
                    <a:lumMod val="85000"/>
                    <a:lumOff val="15000"/>
                  </a:schemeClr>
                </a:solidFill>
              </a:rPr>
              <a:t>Desempenho</a:t>
            </a:r>
            <a:r>
              <a:rPr lang="en-US" sz="1400" b="1" baseline="0">
                <a:solidFill>
                  <a:schemeClr val="tx1">
                    <a:lumMod val="85000"/>
                    <a:lumOff val="15000"/>
                  </a:schemeClr>
                </a:solidFill>
              </a:rPr>
              <a:t> das Dimensões</a:t>
            </a:r>
            <a:endParaRPr lang="en-US" sz="1400" b="1">
              <a:solidFill>
                <a:schemeClr val="tx1">
                  <a:lumMod val="85000"/>
                  <a:lumOff val="15000"/>
                </a:schemeClr>
              </a:solidFill>
            </a:endParaRPr>
          </a:p>
        </c:rich>
      </c:tx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pt-P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'MD Graduacao Funcionamento'!$I$4</c:f>
              <c:strCache>
                <c:ptCount val="1"/>
                <c:pt idx="0">
                  <c:v>Pontos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Book Antiqua" panose="02040602050305030304" pitchFamily="18" charset="0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'MD Graduacao Funcionamento'!$H$5:$H$14</c:f>
              <c:strCache>
                <c:ptCount val="10"/>
                <c:pt idx="0">
                  <c:v>Dimensão 1: Missão e Política Institucional</c:v>
                </c:pt>
                <c:pt idx="1">
                  <c:v>Dimensão 2: Organização e Gestão</c:v>
                </c:pt>
                <c:pt idx="2">
                  <c:v>Dimensão 3: Currículo e materiais instrucionais </c:v>
                </c:pt>
                <c:pt idx="3">
                  <c:v>Dimensão 4: Corpo docente </c:v>
                </c:pt>
                <c:pt idx="4">
                  <c:v>Dimensão 5: Corpo discente </c:v>
                </c:pt>
                <c:pt idx="5">
                  <c:v>Dimensão 6: Corpo Técnico e Administrativo (CTA) </c:v>
                </c:pt>
                <c:pt idx="6">
                  <c:v>Dimensão 7: Investigação e Inovação </c:v>
                </c:pt>
                <c:pt idx="7">
                  <c:v>Dimensão 8: Instalações e infra-estruturas tecnológicas </c:v>
                </c:pt>
                <c:pt idx="8">
                  <c:v>Dimensão 9: Extensão Universitária, Empregabilidade e Empreendedorismo Estudantil </c:v>
                </c:pt>
                <c:pt idx="9">
                  <c:v>Dimensão 10: Internacionalização, Cooperação e Mobilidade</c:v>
                </c:pt>
              </c:strCache>
            </c:strRef>
          </c:cat>
          <c:val>
            <c:numRef>
              <c:f>'MD Graduacao Funcionamento'!$I$5:$I$14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A3-4E21-9B16-FD10CCC79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1991049471"/>
        <c:axId val="1991050303"/>
      </c:barChart>
      <c:catAx>
        <c:axId val="1991049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pt-PT"/>
          </a:p>
        </c:txPr>
        <c:crossAx val="1991050303"/>
        <c:crosses val="autoZero"/>
        <c:auto val="0"/>
        <c:lblAlgn val="ctr"/>
        <c:lblOffset val="100"/>
        <c:noMultiLvlLbl val="0"/>
      </c:catAx>
      <c:valAx>
        <c:axId val="19910503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pt-PT"/>
          </a:p>
        </c:txPr>
        <c:crossAx val="1991049471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160020</xdr:colOff>
      <xdr:row>5</xdr:row>
      <xdr:rowOff>204470</xdr:rowOff>
    </xdr:from>
    <xdr:to>
      <xdr:col>25</xdr:col>
      <xdr:colOff>480060</xdr:colOff>
      <xdr:row>33</xdr:row>
      <xdr:rowOff>396240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361"/>
  <sheetViews>
    <sheetView tabSelected="1" zoomScale="110" zoomScaleNormal="110" workbookViewId="0">
      <pane xSplit="2" ySplit="3" topLeftCell="E124" activePane="bottomRight" state="frozen"/>
      <selection pane="topRight" activeCell="C1" sqref="C1"/>
      <selection pane="bottomLeft" activeCell="A4" sqref="A4"/>
      <selection pane="bottomRight" activeCell="A125" sqref="A125"/>
    </sheetView>
  </sheetViews>
  <sheetFormatPr defaultRowHeight="15" x14ac:dyDescent="0.25"/>
  <cols>
    <col min="1" max="1" width="97.7109375" customWidth="1"/>
    <col min="2" max="2" width="17.5703125" style="88" hidden="1" customWidth="1"/>
    <col min="3" max="3" width="16.85546875" style="32" customWidth="1"/>
    <col min="4" max="4" width="85.7109375" style="4" customWidth="1"/>
    <col min="5" max="5" width="55.28515625" customWidth="1"/>
    <col min="6" max="6" width="17.42578125" style="1" hidden="1" customWidth="1"/>
    <col min="7" max="7" width="52.28515625" style="9" customWidth="1"/>
    <col min="8" max="8" width="62.42578125" style="3" customWidth="1"/>
    <col min="9" max="9" width="10.28515625" style="4" customWidth="1"/>
  </cols>
  <sheetData>
    <row r="1" spans="1:12" ht="42" customHeight="1" thickBot="1" x14ac:dyDescent="0.4">
      <c r="A1" s="108" t="s">
        <v>0</v>
      </c>
      <c r="B1" s="109"/>
      <c r="C1" s="213" t="str">
        <f>G3</f>
        <v>NAO SATISFAZ OS REQUISITOS</v>
      </c>
      <c r="D1" s="213"/>
      <c r="E1" s="110">
        <f>SUM(F4,F33,F86,F136,F171,F214,F227,F255,F321,F340)</f>
        <v>0</v>
      </c>
      <c r="F1" s="98"/>
      <c r="G1" s="2" t="str">
        <f>IF(C38="n.a","ENSINO PRESENCIAL",IF(OR(C38="s",C38="n"),"ENSINO A DISTANCIA","VERIFIQUE A MODALIDADE DE ENSINO"))</f>
        <v>VERIFIQUE A MODALIDADE DE ENSINO</v>
      </c>
    </row>
    <row r="2" spans="1:12" ht="43.9" customHeight="1" thickTop="1" thickBot="1" x14ac:dyDescent="0.3">
      <c r="A2" s="212"/>
      <c r="B2" s="111" t="s">
        <v>1</v>
      </c>
      <c r="C2" s="112" t="s">
        <v>2</v>
      </c>
      <c r="D2" s="112" t="s">
        <v>3</v>
      </c>
      <c r="E2" s="112" t="s">
        <v>4</v>
      </c>
      <c r="F2" s="5" t="s">
        <v>5</v>
      </c>
      <c r="G2" s="6" t="str">
        <f>IF(AND(C154="n.a", C155="n.a"), "IES DE CLASSE B, C ou D", IF(AND(C158="n.a",C159="n.a",C160="n.a"), "IES DE CLASSE A", "VERIFIQUE A CLASSE DA IES!"))</f>
        <v>VERIFIQUE A CLASSE DA IES!</v>
      </c>
    </row>
    <row r="3" spans="1:12" ht="20.25" thickTop="1" thickBot="1" x14ac:dyDescent="0.3">
      <c r="A3" s="214"/>
      <c r="B3" s="214"/>
      <c r="C3" s="214"/>
      <c r="D3" s="214"/>
      <c r="E3" s="214"/>
      <c r="F3" s="95">
        <f>F4+F33+F86+F136+F171+F214+F227+F255+F321+F340</f>
        <v>0</v>
      </c>
      <c r="G3" s="7" t="str">
        <f>IF(F3&lt;0.7,"NAO SATISFAZ OS REQUISITOS", IF(F3&lt;0.8, "SATISFAZ CONDICIONALMENTE","SATISFAZ PLENAMENTE"))</f>
        <v>NAO SATISFAZ OS REQUISITOS</v>
      </c>
    </row>
    <row r="4" spans="1:12" ht="19.5" thickBot="1" x14ac:dyDescent="0.3">
      <c r="A4" s="113" t="s">
        <v>6</v>
      </c>
      <c r="B4" s="114">
        <v>0.05</v>
      </c>
      <c r="C4" s="115"/>
      <c r="D4" s="115"/>
      <c r="E4" s="115"/>
      <c r="F4" s="8">
        <f>SUM(F5,F22,F28)*B4</f>
        <v>0</v>
      </c>
      <c r="H4" s="103" t="s">
        <v>7</v>
      </c>
      <c r="I4" s="104" t="s">
        <v>8</v>
      </c>
    </row>
    <row r="5" spans="1:12" ht="32.25" thickBot="1" x14ac:dyDescent="0.3">
      <c r="A5" s="116" t="s">
        <v>9</v>
      </c>
      <c r="B5" s="117">
        <v>0.4</v>
      </c>
      <c r="C5" s="118"/>
      <c r="D5" s="118"/>
      <c r="E5" s="119"/>
      <c r="F5" s="10">
        <f>SUM(F8:F11,F13:F15,F17:F19,F21)</f>
        <v>0</v>
      </c>
      <c r="G5" s="11"/>
      <c r="H5" s="12" t="s">
        <v>10</v>
      </c>
      <c r="I5" s="13">
        <f>F4</f>
        <v>0</v>
      </c>
    </row>
    <row r="6" spans="1:12" ht="15.75" x14ac:dyDescent="0.25">
      <c r="A6" s="112" t="s">
        <v>11</v>
      </c>
      <c r="B6" s="120" t="s">
        <v>1</v>
      </c>
      <c r="C6" s="121"/>
      <c r="D6" s="121"/>
      <c r="E6" s="121"/>
      <c r="F6" s="14" t="s">
        <v>12</v>
      </c>
      <c r="G6" s="15"/>
      <c r="H6" s="16" t="s">
        <v>13</v>
      </c>
      <c r="I6" s="17">
        <f>F33</f>
        <v>0</v>
      </c>
      <c r="J6" s="18"/>
      <c r="K6" s="18"/>
      <c r="L6" s="18"/>
    </row>
    <row r="7" spans="1:12" ht="16.149999999999999" customHeight="1" x14ac:dyDescent="0.25">
      <c r="A7" s="122" t="s">
        <v>14</v>
      </c>
      <c r="B7" s="123"/>
      <c r="C7" s="124"/>
      <c r="D7" s="124"/>
      <c r="E7" s="125"/>
      <c r="F7" s="90"/>
      <c r="G7" s="19"/>
      <c r="H7" s="16" t="s">
        <v>15</v>
      </c>
      <c r="I7" s="17">
        <f>F86</f>
        <v>0</v>
      </c>
      <c r="J7" s="18"/>
      <c r="K7" s="18"/>
      <c r="L7" s="18"/>
    </row>
    <row r="8" spans="1:12" ht="15.75" customHeight="1" x14ac:dyDescent="0.25">
      <c r="A8" s="126" t="s">
        <v>16</v>
      </c>
      <c r="B8" s="127">
        <v>0.1</v>
      </c>
      <c r="C8" s="128"/>
      <c r="D8" s="200"/>
      <c r="E8" s="201"/>
      <c r="F8" s="89">
        <f>IF(C8="s",B8*0.4,0)</f>
        <v>0</v>
      </c>
      <c r="G8" s="19"/>
      <c r="H8" s="16" t="s">
        <v>17</v>
      </c>
      <c r="I8" s="17">
        <f>F136</f>
        <v>0</v>
      </c>
      <c r="J8" s="18"/>
      <c r="K8" s="18"/>
      <c r="L8" s="18"/>
    </row>
    <row r="9" spans="1:12" ht="15.75" customHeight="1" x14ac:dyDescent="0.25">
      <c r="A9" s="126" t="s">
        <v>18</v>
      </c>
      <c r="B9" s="127">
        <v>0.09</v>
      </c>
      <c r="C9" s="128"/>
      <c r="D9" s="200"/>
      <c r="E9" s="201"/>
      <c r="F9" s="21">
        <f>IF(C9="s",B9*0.4,0)</f>
        <v>0</v>
      </c>
      <c r="G9" s="19"/>
      <c r="H9" s="16" t="s">
        <v>19</v>
      </c>
      <c r="I9" s="17">
        <f>F171</f>
        <v>0</v>
      </c>
      <c r="J9" s="18"/>
      <c r="K9" s="18"/>
      <c r="L9" s="18"/>
    </row>
    <row r="10" spans="1:12" ht="15.75" x14ac:dyDescent="0.25">
      <c r="A10" s="126" t="s">
        <v>20</v>
      </c>
      <c r="B10" s="127">
        <v>0.09</v>
      </c>
      <c r="C10" s="128"/>
      <c r="D10" s="200"/>
      <c r="E10" s="201"/>
      <c r="F10" s="21">
        <f>IF(C10="s",B10*0.4,0)</f>
        <v>0</v>
      </c>
      <c r="G10" s="19"/>
      <c r="H10" s="16" t="s">
        <v>21</v>
      </c>
      <c r="I10" s="17">
        <f>F214</f>
        <v>0</v>
      </c>
      <c r="J10" s="18"/>
      <c r="K10" s="18"/>
      <c r="L10" s="18"/>
    </row>
    <row r="11" spans="1:12" ht="22.9" customHeight="1" x14ac:dyDescent="0.25">
      <c r="A11" s="130" t="s">
        <v>22</v>
      </c>
      <c r="B11" s="127">
        <v>0.09</v>
      </c>
      <c r="C11" s="128"/>
      <c r="D11" s="200"/>
      <c r="E11" s="201"/>
      <c r="F11" s="21">
        <f>IF(C11="s",B11*0.4,0)</f>
        <v>0</v>
      </c>
      <c r="G11" s="19"/>
      <c r="H11" s="16" t="s">
        <v>23</v>
      </c>
      <c r="I11" s="17">
        <f>F227</f>
        <v>0</v>
      </c>
      <c r="J11" s="18"/>
      <c r="K11" s="18"/>
      <c r="L11" s="18"/>
    </row>
    <row r="12" spans="1:12" ht="15.75" customHeight="1" x14ac:dyDescent="0.25">
      <c r="A12" s="122" t="s">
        <v>24</v>
      </c>
      <c r="B12" s="123"/>
      <c r="C12" s="124"/>
      <c r="D12" s="124"/>
      <c r="E12" s="125"/>
      <c r="F12" s="90"/>
      <c r="G12" s="19"/>
      <c r="H12" s="16" t="s">
        <v>25</v>
      </c>
      <c r="I12" s="17">
        <f>F255</f>
        <v>0</v>
      </c>
      <c r="J12" s="18"/>
      <c r="K12" s="18"/>
      <c r="L12" s="18"/>
    </row>
    <row r="13" spans="1:12" ht="22.15" customHeight="1" x14ac:dyDescent="0.25">
      <c r="A13" s="131" t="s">
        <v>26</v>
      </c>
      <c r="B13" s="127">
        <v>0.09</v>
      </c>
      <c r="C13" s="128"/>
      <c r="D13" s="200"/>
      <c r="E13" s="201"/>
      <c r="F13" s="21">
        <f>IF(C13="s",B13*0.4,0)</f>
        <v>0</v>
      </c>
      <c r="G13" s="19"/>
      <c r="H13" s="16" t="s">
        <v>27</v>
      </c>
      <c r="I13" s="17">
        <f>F321</f>
        <v>0</v>
      </c>
      <c r="J13" s="18"/>
      <c r="K13" s="18"/>
      <c r="L13" s="18"/>
    </row>
    <row r="14" spans="1:12" ht="15" customHeight="1" thickBot="1" x14ac:dyDescent="0.3">
      <c r="A14" s="131" t="s">
        <v>28</v>
      </c>
      <c r="B14" s="127">
        <v>0.09</v>
      </c>
      <c r="C14" s="128"/>
      <c r="D14" s="200"/>
      <c r="E14" s="201"/>
      <c r="F14" s="21">
        <f>IF(C14="s",B14*0.4,0)</f>
        <v>0</v>
      </c>
      <c r="G14" s="19"/>
      <c r="H14" s="16" t="s">
        <v>29</v>
      </c>
      <c r="I14" s="17">
        <f>F340</f>
        <v>0</v>
      </c>
      <c r="J14" s="18"/>
      <c r="K14" s="18"/>
      <c r="L14" s="18"/>
    </row>
    <row r="15" spans="1:12" ht="21" customHeight="1" thickBot="1" x14ac:dyDescent="0.3">
      <c r="A15" s="130" t="s">
        <v>30</v>
      </c>
      <c r="B15" s="132">
        <v>0.09</v>
      </c>
      <c r="C15" s="128"/>
      <c r="D15" s="200"/>
      <c r="E15" s="201"/>
      <c r="F15" s="93">
        <f>IF(C15="s",B15*0.4,0)</f>
        <v>0</v>
      </c>
      <c r="G15" s="22"/>
      <c r="H15" s="105" t="s">
        <v>31</v>
      </c>
      <c r="I15" s="106">
        <f>SUM(I5:I14)</f>
        <v>0</v>
      </c>
    </row>
    <row r="16" spans="1:12" ht="15.75" customHeight="1" x14ac:dyDescent="0.25">
      <c r="A16" s="122" t="s">
        <v>32</v>
      </c>
      <c r="B16" s="123"/>
      <c r="C16" s="124"/>
      <c r="D16" s="124"/>
      <c r="E16" s="125"/>
      <c r="F16" s="90"/>
      <c r="G16" s="19"/>
    </row>
    <row r="17" spans="1:9" ht="15.75" customHeight="1" x14ac:dyDescent="0.25">
      <c r="A17" s="131" t="s">
        <v>33</v>
      </c>
      <c r="B17" s="127">
        <v>0.09</v>
      </c>
      <c r="C17" s="128"/>
      <c r="D17" s="200"/>
      <c r="E17" s="201"/>
      <c r="F17" s="89">
        <f>IF(C17="s",B17*0.4,0)</f>
        <v>0</v>
      </c>
      <c r="G17" s="19"/>
    </row>
    <row r="18" spans="1:9" ht="16.149999999999999" customHeight="1" x14ac:dyDescent="0.25">
      <c r="A18" s="131" t="s">
        <v>34</v>
      </c>
      <c r="B18" s="127">
        <v>0.09</v>
      </c>
      <c r="C18" s="128"/>
      <c r="D18" s="200"/>
      <c r="E18" s="201"/>
      <c r="F18" s="21">
        <f>IF(C18="s",B18*0.4,0)</f>
        <v>0</v>
      </c>
      <c r="G18" s="19"/>
    </row>
    <row r="19" spans="1:9" s="25" customFormat="1" ht="15.75" customHeight="1" x14ac:dyDescent="0.25">
      <c r="A19" s="131" t="s">
        <v>35</v>
      </c>
      <c r="B19" s="127">
        <v>0.09</v>
      </c>
      <c r="C19" s="128"/>
      <c r="D19" s="200"/>
      <c r="E19" s="201"/>
      <c r="F19" s="89">
        <f>IF(C19="s",B19*0.4,0)</f>
        <v>0</v>
      </c>
      <c r="G19" s="19"/>
      <c r="I19" s="4"/>
    </row>
    <row r="20" spans="1:9" s="25" customFormat="1" ht="15.75" customHeight="1" x14ac:dyDescent="0.25">
      <c r="A20" s="122" t="s">
        <v>14</v>
      </c>
      <c r="B20" s="123"/>
      <c r="C20" s="124"/>
      <c r="D20" s="124"/>
      <c r="E20" s="125"/>
      <c r="F20" s="90"/>
      <c r="G20" s="19"/>
      <c r="I20" s="4"/>
    </row>
    <row r="21" spans="1:9" s="25" customFormat="1" ht="15.75" customHeight="1" thickBot="1" x14ac:dyDescent="0.3">
      <c r="A21" s="131" t="s">
        <v>36</v>
      </c>
      <c r="B21" s="127">
        <v>0.09</v>
      </c>
      <c r="C21" s="128"/>
      <c r="D21" s="200"/>
      <c r="E21" s="201"/>
      <c r="F21" s="21">
        <f>IF(C21="s",B21*0.4,0)</f>
        <v>0</v>
      </c>
      <c r="G21" s="19"/>
      <c r="I21" s="4"/>
    </row>
    <row r="22" spans="1:9" ht="31.5" x14ac:dyDescent="0.25">
      <c r="A22" s="133" t="s">
        <v>37</v>
      </c>
      <c r="B22" s="134">
        <v>0.2</v>
      </c>
      <c r="C22" s="135"/>
      <c r="D22" s="135"/>
      <c r="E22" s="135"/>
      <c r="F22" s="26">
        <f>SUM(F24:F27)</f>
        <v>0</v>
      </c>
      <c r="G22" s="22"/>
    </row>
    <row r="23" spans="1:9" ht="16.149999999999999" customHeight="1" x14ac:dyDescent="0.25">
      <c r="A23" s="122" t="s">
        <v>288</v>
      </c>
      <c r="B23" s="123"/>
      <c r="C23" s="124"/>
      <c r="D23" s="124"/>
      <c r="E23" s="125"/>
      <c r="F23" s="90"/>
      <c r="G23" s="22"/>
    </row>
    <row r="24" spans="1:9" ht="15.75" customHeight="1" x14ac:dyDescent="0.25">
      <c r="A24" s="131" t="s">
        <v>38</v>
      </c>
      <c r="B24" s="127">
        <v>0.22</v>
      </c>
      <c r="C24" s="128"/>
      <c r="D24" s="200"/>
      <c r="E24" s="201"/>
      <c r="F24" s="21">
        <f>IF(C24="s",B24*$B$22,0)</f>
        <v>0</v>
      </c>
      <c r="G24" s="19"/>
    </row>
    <row r="25" spans="1:9" ht="15.75" customHeight="1" x14ac:dyDescent="0.25">
      <c r="A25" s="131" t="s">
        <v>39</v>
      </c>
      <c r="B25" s="127">
        <v>0.26</v>
      </c>
      <c r="C25" s="128"/>
      <c r="D25" s="200"/>
      <c r="E25" s="201"/>
      <c r="F25" s="21">
        <f>IF(C25="s",B25*$B$22,0)</f>
        <v>0</v>
      </c>
      <c r="G25" s="19"/>
    </row>
    <row r="26" spans="1:9" ht="15.75" customHeight="1" x14ac:dyDescent="0.25">
      <c r="A26" s="131" t="s">
        <v>40</v>
      </c>
      <c r="B26" s="127">
        <v>0.26</v>
      </c>
      <c r="C26" s="128"/>
      <c r="D26" s="200"/>
      <c r="E26" s="201"/>
      <c r="F26" s="21">
        <f>IF(C26="s",B26*$B$22,0)</f>
        <v>0</v>
      </c>
      <c r="G26" s="19"/>
    </row>
    <row r="27" spans="1:9" ht="15.75" customHeight="1" thickBot="1" x14ac:dyDescent="0.3">
      <c r="A27" s="136" t="s">
        <v>289</v>
      </c>
      <c r="B27" s="127">
        <v>0.26</v>
      </c>
      <c r="C27" s="128"/>
      <c r="D27" s="200"/>
      <c r="E27" s="201"/>
      <c r="F27" s="21">
        <f>IF(C27="s",B27*$B$22,0)</f>
        <v>0</v>
      </c>
      <c r="G27" s="19"/>
    </row>
    <row r="28" spans="1:9" ht="15.75" x14ac:dyDescent="0.25">
      <c r="A28" s="133" t="s">
        <v>41</v>
      </c>
      <c r="B28" s="134">
        <v>0.4</v>
      </c>
      <c r="C28" s="135"/>
      <c r="D28" s="135"/>
      <c r="E28" s="135"/>
      <c r="F28" s="26">
        <f>SUM(F30:F32)</f>
        <v>0</v>
      </c>
      <c r="G28" s="22"/>
    </row>
    <row r="29" spans="1:9" ht="15.75" x14ac:dyDescent="0.25">
      <c r="A29" s="122" t="s">
        <v>14</v>
      </c>
      <c r="B29" s="123"/>
      <c r="C29" s="124"/>
      <c r="D29" s="124"/>
      <c r="E29" s="125"/>
      <c r="F29" s="94"/>
      <c r="G29" s="22"/>
    </row>
    <row r="30" spans="1:9" ht="15.75" x14ac:dyDescent="0.25">
      <c r="A30" s="136" t="s">
        <v>42</v>
      </c>
      <c r="B30" s="127">
        <v>0.25</v>
      </c>
      <c r="C30" s="128"/>
      <c r="D30" s="200"/>
      <c r="E30" s="201"/>
      <c r="F30" s="89">
        <f>IF(C30="s",B30*$B$28,0)</f>
        <v>0</v>
      </c>
      <c r="G30" s="19"/>
    </row>
    <row r="31" spans="1:9" ht="15.75" x14ac:dyDescent="0.25">
      <c r="A31" s="136" t="s">
        <v>43</v>
      </c>
      <c r="B31" s="127">
        <v>0.25</v>
      </c>
      <c r="C31" s="128"/>
      <c r="D31" s="200"/>
      <c r="E31" s="201"/>
      <c r="F31" s="21">
        <f>IF(C31="s",B31*$B$28,0)</f>
        <v>0</v>
      </c>
      <c r="G31" s="19"/>
    </row>
    <row r="32" spans="1:9" ht="15.75" x14ac:dyDescent="0.25">
      <c r="A32" s="131" t="s">
        <v>44</v>
      </c>
      <c r="B32" s="127">
        <v>0.5</v>
      </c>
      <c r="C32" s="128"/>
      <c r="D32" s="200"/>
      <c r="E32" s="201"/>
      <c r="F32" s="24">
        <f>IF(C32="s",B32*$B$28,0)</f>
        <v>0</v>
      </c>
      <c r="G32" s="19"/>
    </row>
    <row r="33" spans="1:9" ht="18.75" x14ac:dyDescent="0.3">
      <c r="A33" s="137" t="s">
        <v>45</v>
      </c>
      <c r="B33" s="138">
        <v>0.14000000000000001</v>
      </c>
      <c r="C33" s="139"/>
      <c r="D33" s="202"/>
      <c r="E33" s="203"/>
      <c r="F33" s="27">
        <f>SUM(F34,F46,F57,F65,F74)*B33</f>
        <v>0</v>
      </c>
      <c r="G33" s="28"/>
    </row>
    <row r="34" spans="1:9" s="33" customFormat="1" ht="15.75" x14ac:dyDescent="0.25">
      <c r="A34" s="116" t="s">
        <v>46</v>
      </c>
      <c r="B34" s="140">
        <v>0.2</v>
      </c>
      <c r="C34" s="141"/>
      <c r="D34" s="135"/>
      <c r="E34" s="148"/>
      <c r="F34" s="29">
        <f>IF(C38="n.a",SUM((F36+IF(C36="n",0,0.4%)), (F37+IF(C36="n",0,0.4%)), (F39+IF(C36="n",0,0.4%)), (F40+IF(C36="n",0,0.4%)), (F41+IF(C36="n",0,0.4%)))+SUM(F43:F45),SUM(F36:F45))</f>
        <v>0</v>
      </c>
      <c r="G34" s="30"/>
      <c r="H34" s="31"/>
      <c r="I34" s="32"/>
    </row>
    <row r="35" spans="1:9" ht="15.75" x14ac:dyDescent="0.25">
      <c r="A35" s="122" t="s">
        <v>47</v>
      </c>
      <c r="B35" s="123"/>
      <c r="C35" s="124"/>
      <c r="D35" s="124"/>
      <c r="E35" s="125"/>
      <c r="F35" s="94" t="s">
        <v>48</v>
      </c>
      <c r="G35" s="22"/>
    </row>
    <row r="36" spans="1:9" ht="15.75" x14ac:dyDescent="0.25">
      <c r="A36" s="136" t="s">
        <v>49</v>
      </c>
      <c r="B36" s="127">
        <v>0.1</v>
      </c>
      <c r="C36" s="128"/>
      <c r="D36" s="200"/>
      <c r="E36" s="201"/>
      <c r="F36" s="21">
        <f>IF(C36="s",B36*$B$34,0)</f>
        <v>0</v>
      </c>
      <c r="G36" s="34"/>
      <c r="H36" s="35"/>
    </row>
    <row r="37" spans="1:9" ht="15.75" x14ac:dyDescent="0.25">
      <c r="A37" s="136" t="s">
        <v>50</v>
      </c>
      <c r="B37" s="127">
        <v>0.1</v>
      </c>
      <c r="C37" s="128"/>
      <c r="D37" s="200"/>
      <c r="E37" s="201"/>
      <c r="F37" s="21">
        <f>IF(C37="s",B37*$B$34,0)</f>
        <v>0</v>
      </c>
      <c r="G37" s="36"/>
      <c r="H37" s="35"/>
    </row>
    <row r="38" spans="1:9" ht="15.75" x14ac:dyDescent="0.25">
      <c r="A38" s="142" t="s">
        <v>51</v>
      </c>
      <c r="B38" s="143">
        <v>0.1</v>
      </c>
      <c r="C38" s="128"/>
      <c r="D38" s="204"/>
      <c r="E38" s="205"/>
      <c r="F38" s="37">
        <f>IF(C38="s",B38*$B$34,IF(C38="n.a","não aplicável",0))</f>
        <v>0</v>
      </c>
      <c r="G38" s="36"/>
      <c r="H38" s="38"/>
    </row>
    <row r="39" spans="1:9" ht="15.75" x14ac:dyDescent="0.25">
      <c r="A39" s="136" t="s">
        <v>320</v>
      </c>
      <c r="B39" s="127">
        <v>0.1</v>
      </c>
      <c r="C39" s="128"/>
      <c r="D39" s="200"/>
      <c r="E39" s="201"/>
      <c r="F39" s="21">
        <f>IF(C39="s",B39*$B$34,0)</f>
        <v>0</v>
      </c>
      <c r="G39" s="34"/>
      <c r="H39" s="35"/>
      <c r="I39" s="39"/>
    </row>
    <row r="40" spans="1:9" ht="15.75" x14ac:dyDescent="0.25">
      <c r="A40" s="136" t="s">
        <v>52</v>
      </c>
      <c r="B40" s="127">
        <v>0.12</v>
      </c>
      <c r="C40" s="128"/>
      <c r="D40" s="200"/>
      <c r="E40" s="201"/>
      <c r="F40" s="21">
        <f>IF(C40="s",B40*$B$34,0)</f>
        <v>0</v>
      </c>
      <c r="G40" s="34"/>
      <c r="H40" s="35"/>
    </row>
    <row r="41" spans="1:9" ht="14.65" customHeight="1" x14ac:dyDescent="0.25">
      <c r="A41" s="136" t="s">
        <v>53</v>
      </c>
      <c r="B41" s="127">
        <v>0.12</v>
      </c>
      <c r="C41" s="128"/>
      <c r="D41" s="200"/>
      <c r="E41" s="201"/>
      <c r="F41" s="21">
        <f>IF(C41="s",B41*$B$34,0)</f>
        <v>0</v>
      </c>
      <c r="G41" s="34"/>
      <c r="H41" s="35"/>
    </row>
    <row r="42" spans="1:9" ht="20.45" customHeight="1" x14ac:dyDescent="0.25">
      <c r="A42" s="144" t="s">
        <v>290</v>
      </c>
      <c r="B42" s="145"/>
      <c r="C42" s="146"/>
      <c r="D42" s="146"/>
      <c r="E42" s="147"/>
      <c r="F42" s="40"/>
      <c r="G42" s="41"/>
    </row>
    <row r="43" spans="1:9" ht="15.75" x14ac:dyDescent="0.25">
      <c r="A43" s="131" t="s">
        <v>54</v>
      </c>
      <c r="B43" s="127">
        <v>0.12</v>
      </c>
      <c r="C43" s="128"/>
      <c r="D43" s="200"/>
      <c r="E43" s="201"/>
      <c r="F43" s="20">
        <f>IF(C43="s",B43*$B$34,0)</f>
        <v>0</v>
      </c>
      <c r="G43" s="34"/>
    </row>
    <row r="44" spans="1:9" ht="15.75" x14ac:dyDescent="0.25">
      <c r="A44" s="131" t="s">
        <v>55</v>
      </c>
      <c r="B44" s="127">
        <v>0.12</v>
      </c>
      <c r="C44" s="128"/>
      <c r="D44" s="200"/>
      <c r="E44" s="201"/>
      <c r="F44" s="21">
        <f>IF(C44="s",B44*$B$34,0)</f>
        <v>0</v>
      </c>
      <c r="G44" s="34"/>
    </row>
    <row r="45" spans="1:9" ht="15.75" x14ac:dyDescent="0.25">
      <c r="A45" s="131" t="s">
        <v>56</v>
      </c>
      <c r="B45" s="127">
        <v>0.12</v>
      </c>
      <c r="C45" s="128"/>
      <c r="D45" s="200"/>
      <c r="E45" s="201"/>
      <c r="F45" s="24">
        <f>IF(C45="s",B45*$B$34,0)</f>
        <v>0</v>
      </c>
      <c r="G45" s="34"/>
    </row>
    <row r="46" spans="1:9" ht="48" thickBot="1" x14ac:dyDescent="0.3">
      <c r="A46" s="116" t="s">
        <v>57</v>
      </c>
      <c r="B46" s="134">
        <v>0.2</v>
      </c>
      <c r="C46" s="135"/>
      <c r="D46" s="135"/>
      <c r="E46" s="135"/>
      <c r="F46" s="42">
        <f>SUM(F48:F56)</f>
        <v>0</v>
      </c>
      <c r="G46" s="22"/>
    </row>
    <row r="47" spans="1:9" ht="15.75" customHeight="1" x14ac:dyDescent="0.25">
      <c r="A47" s="144" t="s">
        <v>58</v>
      </c>
      <c r="B47" s="145"/>
      <c r="C47" s="146"/>
      <c r="D47" s="146"/>
      <c r="E47" s="147"/>
      <c r="F47" s="43"/>
      <c r="G47" s="22"/>
    </row>
    <row r="48" spans="1:9" ht="15.75" customHeight="1" x14ac:dyDescent="0.25">
      <c r="A48" s="131" t="s">
        <v>59</v>
      </c>
      <c r="B48" s="127">
        <v>0.1</v>
      </c>
      <c r="C48" s="128"/>
      <c r="D48" s="200"/>
      <c r="E48" s="201"/>
      <c r="F48" s="20">
        <f>IF(C48="s",B48*$B$46,0)</f>
        <v>0</v>
      </c>
      <c r="G48" s="22"/>
    </row>
    <row r="49" spans="1:12" ht="15.75" x14ac:dyDescent="0.25">
      <c r="A49" s="131" t="s">
        <v>60</v>
      </c>
      <c r="B49" s="127">
        <v>0.1</v>
      </c>
      <c r="C49" s="128"/>
      <c r="D49" s="200"/>
      <c r="E49" s="201"/>
      <c r="F49" s="21">
        <f>IF(C49="s",B49*$B$46,0)</f>
        <v>0</v>
      </c>
      <c r="G49" s="22"/>
    </row>
    <row r="50" spans="1:12" ht="15.75" customHeight="1" x14ac:dyDescent="0.25">
      <c r="A50" s="131" t="s">
        <v>61</v>
      </c>
      <c r="B50" s="127">
        <v>0.1</v>
      </c>
      <c r="C50" s="128"/>
      <c r="D50" s="200"/>
      <c r="E50" s="201"/>
      <c r="F50" s="21">
        <f>IF(C50="s",B50*$B$46,0)</f>
        <v>0</v>
      </c>
      <c r="G50" s="22"/>
    </row>
    <row r="51" spans="1:12" ht="15.75" customHeight="1" x14ac:dyDescent="0.25">
      <c r="A51" s="131" t="s">
        <v>62</v>
      </c>
      <c r="B51" s="127">
        <v>0.1</v>
      </c>
      <c r="C51" s="128"/>
      <c r="D51" s="200"/>
      <c r="E51" s="201"/>
      <c r="F51" s="24">
        <f>IF(C51="s",B51*$B$46,0)</f>
        <v>0</v>
      </c>
      <c r="G51" s="22"/>
    </row>
    <row r="52" spans="1:12" ht="15.75" customHeight="1" x14ac:dyDescent="0.25">
      <c r="A52" s="144" t="s">
        <v>63</v>
      </c>
      <c r="B52" s="145"/>
      <c r="C52" s="146"/>
      <c r="D52" s="146"/>
      <c r="E52" s="146"/>
      <c r="F52" s="44"/>
      <c r="G52" s="22"/>
    </row>
    <row r="53" spans="1:12" s="3" customFormat="1" ht="15.75" customHeight="1" x14ac:dyDescent="0.25">
      <c r="A53" s="131" t="s">
        <v>64</v>
      </c>
      <c r="B53" s="127">
        <v>0.15</v>
      </c>
      <c r="C53" s="128"/>
      <c r="D53" s="200"/>
      <c r="E53" s="201"/>
      <c r="F53" s="20">
        <f>IF(C53="s",B53*$B$46,0)</f>
        <v>0</v>
      </c>
      <c r="G53" s="22"/>
      <c r="I53" s="4"/>
      <c r="J53"/>
      <c r="K53"/>
      <c r="L53"/>
    </row>
    <row r="54" spans="1:12" s="3" customFormat="1" ht="15.75" customHeight="1" x14ac:dyDescent="0.25">
      <c r="A54" s="131" t="s">
        <v>65</v>
      </c>
      <c r="B54" s="127">
        <v>0.15</v>
      </c>
      <c r="C54" s="128"/>
      <c r="D54" s="200"/>
      <c r="E54" s="201"/>
      <c r="F54" s="21">
        <f>IF(C54="s",B54*$B$46,0)</f>
        <v>0</v>
      </c>
      <c r="G54" s="22"/>
      <c r="I54" s="4"/>
      <c r="J54"/>
      <c r="K54"/>
      <c r="L54"/>
    </row>
    <row r="55" spans="1:12" s="3" customFormat="1" ht="15.75" customHeight="1" x14ac:dyDescent="0.25">
      <c r="A55" s="131" t="s">
        <v>66</v>
      </c>
      <c r="B55" s="127">
        <v>0.15</v>
      </c>
      <c r="C55" s="128"/>
      <c r="D55" s="200"/>
      <c r="E55" s="201"/>
      <c r="F55" s="21">
        <f>IF(C55="s",B55*$B$46,0)</f>
        <v>0</v>
      </c>
      <c r="G55" s="22"/>
      <c r="I55" s="4"/>
      <c r="J55"/>
      <c r="K55"/>
      <c r="L55"/>
    </row>
    <row r="56" spans="1:12" s="3" customFormat="1" ht="19.149999999999999" customHeight="1" x14ac:dyDescent="0.25">
      <c r="A56" s="131" t="s">
        <v>67</v>
      </c>
      <c r="B56" s="127">
        <v>0.15</v>
      </c>
      <c r="C56" s="128"/>
      <c r="D56" s="200"/>
      <c r="E56" s="201"/>
      <c r="F56" s="24">
        <f>IF(C56="s",B56*$B$46,0)</f>
        <v>0</v>
      </c>
      <c r="G56" s="22"/>
      <c r="I56" s="4"/>
      <c r="J56"/>
      <c r="K56"/>
      <c r="L56"/>
    </row>
    <row r="57" spans="1:12" s="3" customFormat="1" ht="31.5" x14ac:dyDescent="0.25">
      <c r="A57" s="116" t="s">
        <v>68</v>
      </c>
      <c r="B57" s="134">
        <v>0.15</v>
      </c>
      <c r="C57" s="135"/>
      <c r="D57" s="135"/>
      <c r="E57" s="135"/>
      <c r="F57" s="29">
        <f>SUM(F59:F64)</f>
        <v>0</v>
      </c>
      <c r="G57" s="22"/>
      <c r="I57" s="4"/>
      <c r="J57"/>
      <c r="K57"/>
      <c r="L57"/>
    </row>
    <row r="58" spans="1:12" s="3" customFormat="1" ht="15.75" customHeight="1" x14ac:dyDescent="0.25">
      <c r="A58" s="122" t="s">
        <v>14</v>
      </c>
      <c r="B58" s="123"/>
      <c r="C58" s="124"/>
      <c r="D58" s="124"/>
      <c r="E58" s="125"/>
      <c r="F58" s="90"/>
      <c r="G58" s="22"/>
      <c r="I58" s="4"/>
      <c r="J58"/>
      <c r="K58"/>
      <c r="L58"/>
    </row>
    <row r="59" spans="1:12" s="3" customFormat="1" ht="28.15" customHeight="1" x14ac:dyDescent="0.25">
      <c r="A59" s="136" t="s">
        <v>69</v>
      </c>
      <c r="B59" s="127">
        <v>0.2</v>
      </c>
      <c r="C59" s="128"/>
      <c r="D59" s="200"/>
      <c r="E59" s="201"/>
      <c r="F59" s="21">
        <f>IF(C59="s",B59*$B$57,0)</f>
        <v>0</v>
      </c>
      <c r="G59" s="22"/>
      <c r="I59" s="4"/>
      <c r="J59"/>
      <c r="K59"/>
      <c r="L59"/>
    </row>
    <row r="60" spans="1:12" s="3" customFormat="1" ht="16.149999999999999" customHeight="1" x14ac:dyDescent="0.25">
      <c r="A60" s="136" t="s">
        <v>70</v>
      </c>
      <c r="B60" s="127">
        <v>0.2</v>
      </c>
      <c r="C60" s="128"/>
      <c r="D60" s="200"/>
      <c r="E60" s="201"/>
      <c r="F60" s="21">
        <f>IF(C60="s",B60*$B$57,0)</f>
        <v>0</v>
      </c>
      <c r="G60" s="22"/>
      <c r="I60" s="4"/>
      <c r="J60"/>
      <c r="K60"/>
      <c r="L60"/>
    </row>
    <row r="61" spans="1:12" s="3" customFormat="1" ht="22.9" customHeight="1" x14ac:dyDescent="0.25">
      <c r="A61" s="144" t="s">
        <v>71</v>
      </c>
      <c r="B61" s="145"/>
      <c r="C61" s="146"/>
      <c r="D61" s="146"/>
      <c r="E61" s="146"/>
      <c r="F61" s="45"/>
      <c r="G61" s="22"/>
      <c r="I61" s="4"/>
      <c r="J61"/>
      <c r="K61"/>
      <c r="L61"/>
    </row>
    <row r="62" spans="1:12" s="3" customFormat="1" ht="15.75" customHeight="1" x14ac:dyDescent="0.25">
      <c r="A62" s="131" t="s">
        <v>72</v>
      </c>
      <c r="B62" s="127">
        <v>0.2</v>
      </c>
      <c r="C62" s="128"/>
      <c r="D62" s="200"/>
      <c r="E62" s="201"/>
      <c r="F62" s="20">
        <f>IF(C62="s",B62*$B$57,0)</f>
        <v>0</v>
      </c>
      <c r="G62" s="22"/>
      <c r="I62" s="4"/>
      <c r="J62"/>
      <c r="K62"/>
      <c r="L62"/>
    </row>
    <row r="63" spans="1:12" s="3" customFormat="1" ht="15.75" customHeight="1" x14ac:dyDescent="0.25">
      <c r="A63" s="131" t="s">
        <v>73</v>
      </c>
      <c r="B63" s="127">
        <v>0.2</v>
      </c>
      <c r="C63" s="128"/>
      <c r="D63" s="200"/>
      <c r="E63" s="201"/>
      <c r="F63" s="21">
        <f>IF(C63="s",B63*$B$57,0)</f>
        <v>0</v>
      </c>
      <c r="G63" s="22"/>
      <c r="I63" s="4"/>
      <c r="J63"/>
      <c r="K63"/>
      <c r="L63"/>
    </row>
    <row r="64" spans="1:12" s="3" customFormat="1" ht="15.75" customHeight="1" x14ac:dyDescent="0.25">
      <c r="A64" s="131" t="s">
        <v>74</v>
      </c>
      <c r="B64" s="127">
        <v>0.2</v>
      </c>
      <c r="C64" s="128"/>
      <c r="D64" s="200"/>
      <c r="E64" s="201"/>
      <c r="F64" s="24">
        <f>IF(C64="s",B64*$B$57,0)</f>
        <v>0</v>
      </c>
      <c r="G64" s="22"/>
      <c r="I64" s="4"/>
      <c r="J64"/>
      <c r="K64"/>
      <c r="L64"/>
    </row>
    <row r="65" spans="1:12" s="3" customFormat="1" ht="48" customHeight="1" thickBot="1" x14ac:dyDescent="0.3">
      <c r="A65" s="116" t="s">
        <v>293</v>
      </c>
      <c r="B65" s="134">
        <v>0.15</v>
      </c>
      <c r="C65" s="135"/>
      <c r="D65" s="135"/>
      <c r="E65" s="148"/>
      <c r="F65" s="42">
        <f>SUM(F67:F73)</f>
        <v>0</v>
      </c>
      <c r="G65" s="22"/>
      <c r="I65" s="4"/>
      <c r="J65"/>
      <c r="K65"/>
      <c r="L65"/>
    </row>
    <row r="66" spans="1:12" s="3" customFormat="1" ht="15.75" customHeight="1" x14ac:dyDescent="0.25">
      <c r="A66" s="144" t="s">
        <v>291</v>
      </c>
      <c r="B66" s="145"/>
      <c r="C66" s="146"/>
      <c r="D66" s="146"/>
      <c r="E66" s="147"/>
      <c r="F66" s="43"/>
      <c r="G66" s="22"/>
      <c r="I66" s="4"/>
      <c r="J66"/>
      <c r="K66"/>
      <c r="L66"/>
    </row>
    <row r="67" spans="1:12" s="3" customFormat="1" ht="15.75" customHeight="1" x14ac:dyDescent="0.25">
      <c r="A67" s="131" t="s">
        <v>292</v>
      </c>
      <c r="B67" s="127">
        <v>0.2</v>
      </c>
      <c r="C67" s="128"/>
      <c r="D67" s="200"/>
      <c r="E67" s="201"/>
      <c r="F67" s="20">
        <f>IF(C67="s",B67*$B$65,0)</f>
        <v>0</v>
      </c>
      <c r="G67" s="22"/>
      <c r="I67" s="4"/>
      <c r="J67"/>
      <c r="K67"/>
      <c r="L67"/>
    </row>
    <row r="68" spans="1:12" s="3" customFormat="1" ht="15.75" customHeight="1" x14ac:dyDescent="0.25">
      <c r="A68" s="131" t="s">
        <v>75</v>
      </c>
      <c r="B68" s="127">
        <v>0.15</v>
      </c>
      <c r="C68" s="128"/>
      <c r="D68" s="200"/>
      <c r="E68" s="201"/>
      <c r="F68" s="24">
        <f>IF(C68="s",B68*$B$65,0)</f>
        <v>0</v>
      </c>
      <c r="G68" s="22"/>
      <c r="I68" s="4"/>
      <c r="J68"/>
      <c r="K68"/>
      <c r="L68"/>
    </row>
    <row r="69" spans="1:12" s="3" customFormat="1" ht="17.45" customHeight="1" x14ac:dyDescent="0.25">
      <c r="A69" s="144" t="s">
        <v>76</v>
      </c>
      <c r="B69" s="145"/>
      <c r="C69" s="146"/>
      <c r="D69" s="146"/>
      <c r="E69" s="147"/>
      <c r="F69" s="40"/>
      <c r="G69" s="22"/>
      <c r="I69" s="4"/>
      <c r="J69"/>
      <c r="K69"/>
      <c r="L69"/>
    </row>
    <row r="70" spans="1:12" s="3" customFormat="1" ht="15.75" customHeight="1" x14ac:dyDescent="0.25">
      <c r="A70" s="131" t="s">
        <v>294</v>
      </c>
      <c r="B70" s="127">
        <v>0.2</v>
      </c>
      <c r="C70" s="128"/>
      <c r="D70" s="200"/>
      <c r="E70" s="201"/>
      <c r="F70" s="20">
        <f>IF(C70="s",B70*$B$65,0)</f>
        <v>0</v>
      </c>
      <c r="G70" s="22"/>
      <c r="I70" s="4"/>
      <c r="J70"/>
      <c r="K70"/>
      <c r="L70"/>
    </row>
    <row r="71" spans="1:12" s="3" customFormat="1" ht="15.75" customHeight="1" x14ac:dyDescent="0.25">
      <c r="A71" s="131" t="s">
        <v>77</v>
      </c>
      <c r="B71" s="127">
        <v>0.15</v>
      </c>
      <c r="C71" s="128"/>
      <c r="D71" s="200"/>
      <c r="E71" s="201"/>
      <c r="F71" s="21">
        <f>IF(C71="s",B71*$B$65,0)</f>
        <v>0</v>
      </c>
      <c r="G71" s="22"/>
      <c r="I71" s="4"/>
      <c r="J71"/>
      <c r="K71"/>
      <c r="L71"/>
    </row>
    <row r="72" spans="1:12" s="3" customFormat="1" ht="15.75" x14ac:dyDescent="0.25">
      <c r="A72" s="131" t="s">
        <v>78</v>
      </c>
      <c r="B72" s="127">
        <v>0.15</v>
      </c>
      <c r="C72" s="128"/>
      <c r="D72" s="200"/>
      <c r="E72" s="201"/>
      <c r="F72" s="21">
        <f>IF(C72="s",B72*$B$65,0)</f>
        <v>0</v>
      </c>
      <c r="G72" s="22"/>
      <c r="I72" s="4"/>
      <c r="J72"/>
      <c r="K72"/>
      <c r="L72"/>
    </row>
    <row r="73" spans="1:12" s="46" customFormat="1" ht="15.75" x14ac:dyDescent="0.25">
      <c r="A73" s="149" t="s">
        <v>79</v>
      </c>
      <c r="B73" s="132">
        <v>0.15</v>
      </c>
      <c r="C73" s="128"/>
      <c r="D73" s="200"/>
      <c r="E73" s="201"/>
      <c r="F73" s="23">
        <f>IF(C73="s",B73*$B$65,0)</f>
        <v>0</v>
      </c>
      <c r="G73" s="22"/>
      <c r="I73" s="47"/>
      <c r="J73" s="48"/>
      <c r="K73" s="48"/>
      <c r="L73" s="48"/>
    </row>
    <row r="74" spans="1:12" s="3" customFormat="1" ht="32.25" thickBot="1" x14ac:dyDescent="0.3">
      <c r="A74" s="133" t="s">
        <v>80</v>
      </c>
      <c r="B74" s="134">
        <v>0.3</v>
      </c>
      <c r="C74" s="135"/>
      <c r="D74" s="135"/>
      <c r="E74" s="148"/>
      <c r="F74" s="42">
        <f>SUM(F76:F85)</f>
        <v>0</v>
      </c>
      <c r="G74" s="22"/>
      <c r="I74" s="4"/>
      <c r="J74"/>
      <c r="K74"/>
      <c r="L74"/>
    </row>
    <row r="75" spans="1:12" s="3" customFormat="1" ht="15.75" customHeight="1" x14ac:dyDescent="0.25">
      <c r="A75" s="150" t="s">
        <v>58</v>
      </c>
      <c r="B75" s="151"/>
      <c r="C75" s="152"/>
      <c r="D75" s="152"/>
      <c r="E75" s="153"/>
      <c r="F75" s="49"/>
      <c r="G75" s="22"/>
      <c r="I75" s="4"/>
      <c r="J75"/>
      <c r="K75"/>
      <c r="L75"/>
    </row>
    <row r="76" spans="1:12" s="3" customFormat="1" ht="15.75" x14ac:dyDescent="0.25">
      <c r="A76" s="136" t="s">
        <v>81</v>
      </c>
      <c r="B76" s="127">
        <v>0.15</v>
      </c>
      <c r="C76" s="128"/>
      <c r="D76" s="200"/>
      <c r="E76" s="201"/>
      <c r="F76" s="20">
        <f t="shared" ref="F76:F81" si="0">IF(C76="s",B76*$B$74,0)</f>
        <v>0</v>
      </c>
      <c r="G76" s="22"/>
      <c r="I76" s="4"/>
      <c r="J76"/>
      <c r="K76"/>
      <c r="L76"/>
    </row>
    <row r="77" spans="1:12" s="3" customFormat="1" ht="15.75" customHeight="1" x14ac:dyDescent="0.25">
      <c r="A77" s="136" t="s">
        <v>82</v>
      </c>
      <c r="B77" s="127">
        <v>0.15</v>
      </c>
      <c r="C77" s="128"/>
      <c r="D77" s="200"/>
      <c r="E77" s="201"/>
      <c r="F77" s="21">
        <f t="shared" si="0"/>
        <v>0</v>
      </c>
      <c r="G77" s="22"/>
      <c r="I77" s="4"/>
      <c r="J77"/>
      <c r="K77"/>
      <c r="L77"/>
    </row>
    <row r="78" spans="1:12" s="3" customFormat="1" ht="15.75" customHeight="1" x14ac:dyDescent="0.25">
      <c r="A78" s="136" t="s">
        <v>295</v>
      </c>
      <c r="B78" s="127">
        <v>0.1</v>
      </c>
      <c r="C78" s="128"/>
      <c r="D78" s="200"/>
      <c r="E78" s="201"/>
      <c r="F78" s="21">
        <f t="shared" si="0"/>
        <v>0</v>
      </c>
      <c r="G78" s="22"/>
      <c r="I78" s="4"/>
      <c r="J78"/>
      <c r="K78"/>
      <c r="L78"/>
    </row>
    <row r="79" spans="1:12" s="3" customFormat="1" ht="15.75" x14ac:dyDescent="0.25">
      <c r="A79" s="136" t="s">
        <v>83</v>
      </c>
      <c r="B79" s="127">
        <v>0.1</v>
      </c>
      <c r="C79" s="128"/>
      <c r="D79" s="200"/>
      <c r="E79" s="201"/>
      <c r="F79" s="21">
        <f t="shared" si="0"/>
        <v>0</v>
      </c>
      <c r="G79" s="22"/>
      <c r="I79" s="4"/>
      <c r="J79"/>
      <c r="K79"/>
      <c r="L79"/>
    </row>
    <row r="80" spans="1:12" s="3" customFormat="1" ht="15" customHeight="1" x14ac:dyDescent="0.25">
      <c r="A80" s="136" t="s">
        <v>84</v>
      </c>
      <c r="B80" s="127">
        <v>0.1</v>
      </c>
      <c r="C80" s="128"/>
      <c r="D80" s="200"/>
      <c r="E80" s="201"/>
      <c r="F80" s="21">
        <f t="shared" si="0"/>
        <v>0</v>
      </c>
      <c r="G80" s="22"/>
      <c r="I80" s="4"/>
      <c r="J80"/>
      <c r="K80"/>
      <c r="L80"/>
    </row>
    <row r="81" spans="1:12" s="3" customFormat="1" ht="15.75" x14ac:dyDescent="0.25">
      <c r="A81" s="136" t="s">
        <v>85</v>
      </c>
      <c r="B81" s="127">
        <v>0.1</v>
      </c>
      <c r="C81" s="128"/>
      <c r="D81" s="200"/>
      <c r="E81" s="201"/>
      <c r="F81" s="24">
        <f t="shared" si="0"/>
        <v>0</v>
      </c>
      <c r="G81" s="22"/>
      <c r="I81" s="4"/>
      <c r="J81"/>
      <c r="K81"/>
      <c r="L81"/>
    </row>
    <row r="82" spans="1:12" s="3" customFormat="1" ht="16.899999999999999" customHeight="1" x14ac:dyDescent="0.25">
      <c r="A82" s="144" t="s">
        <v>86</v>
      </c>
      <c r="B82" s="145"/>
      <c r="C82" s="146"/>
      <c r="D82" s="146"/>
      <c r="E82" s="146"/>
      <c r="F82" s="45"/>
      <c r="G82" s="22"/>
      <c r="I82" s="4"/>
      <c r="J82"/>
      <c r="K82"/>
      <c r="L82"/>
    </row>
    <row r="83" spans="1:12" s="3" customFormat="1" ht="15.75" customHeight="1" x14ac:dyDescent="0.25">
      <c r="A83" s="131" t="s">
        <v>87</v>
      </c>
      <c r="B83" s="127">
        <v>0.1</v>
      </c>
      <c r="C83" s="128"/>
      <c r="D83" s="200"/>
      <c r="E83" s="201"/>
      <c r="F83" s="21">
        <f>IF(C83="s",B83*$B$74,0)</f>
        <v>0</v>
      </c>
      <c r="G83" s="22"/>
      <c r="I83" s="4"/>
      <c r="J83"/>
      <c r="K83"/>
      <c r="L83"/>
    </row>
    <row r="84" spans="1:12" s="3" customFormat="1" ht="15.75" customHeight="1" x14ac:dyDescent="0.25">
      <c r="A84" s="131" t="s">
        <v>88</v>
      </c>
      <c r="B84" s="127">
        <v>0.1</v>
      </c>
      <c r="C84" s="128"/>
      <c r="D84" s="200"/>
      <c r="E84" s="201"/>
      <c r="F84" s="21">
        <f>IF(C84="s",B84*$B$74,0)</f>
        <v>0</v>
      </c>
      <c r="G84" s="22"/>
      <c r="I84" s="4"/>
      <c r="J84"/>
      <c r="K84"/>
      <c r="L84"/>
    </row>
    <row r="85" spans="1:12" s="3" customFormat="1" ht="15.75" customHeight="1" x14ac:dyDescent="0.25">
      <c r="A85" s="131" t="s">
        <v>89</v>
      </c>
      <c r="B85" s="127">
        <v>0.1</v>
      </c>
      <c r="C85" s="128"/>
      <c r="D85" s="200"/>
      <c r="E85" s="201"/>
      <c r="F85" s="21">
        <f>IF(C85="s",B85*$B$74,0)</f>
        <v>0</v>
      </c>
      <c r="G85" s="22"/>
      <c r="I85" s="4"/>
      <c r="J85"/>
      <c r="K85"/>
      <c r="L85"/>
    </row>
    <row r="86" spans="1:12" s="3" customFormat="1" ht="18.75" x14ac:dyDescent="0.3">
      <c r="A86" s="113" t="s">
        <v>338</v>
      </c>
      <c r="B86" s="138">
        <v>0.06</v>
      </c>
      <c r="C86" s="139"/>
      <c r="D86" s="202"/>
      <c r="E86" s="203"/>
      <c r="F86" s="50">
        <f>IF(F113=0,SUM((F87+IF(F87=0,0,3%)),(F97+IF(F97=0,0,3%)),(F106+IF(F106=0,0,3%)),(F122+IF(F122=0,0,3%)),(F130+IF(F130=0,0,3%)))*B86, SUM(F87,F97,F106,F113,F122,F130)*B86)</f>
        <v>0</v>
      </c>
      <c r="G86" s="9"/>
      <c r="I86" s="4"/>
      <c r="J86"/>
      <c r="K86"/>
      <c r="L86"/>
    </row>
    <row r="87" spans="1:12" s="3" customFormat="1" ht="38.65" customHeight="1" x14ac:dyDescent="0.25">
      <c r="A87" s="116" t="s">
        <v>297</v>
      </c>
      <c r="B87" s="140">
        <v>0.15</v>
      </c>
      <c r="C87" s="141"/>
      <c r="D87" s="135"/>
      <c r="E87" s="148"/>
      <c r="F87" s="51">
        <f>SUM(F89:F96)</f>
        <v>0</v>
      </c>
      <c r="G87" s="9"/>
      <c r="I87" s="4"/>
      <c r="J87"/>
      <c r="K87"/>
      <c r="L87"/>
    </row>
    <row r="88" spans="1:12" s="3" customFormat="1" ht="15.75" customHeight="1" x14ac:dyDescent="0.25">
      <c r="A88" s="122" t="s">
        <v>47</v>
      </c>
      <c r="B88" s="123"/>
      <c r="C88" s="124"/>
      <c r="D88" s="124"/>
      <c r="E88" s="125"/>
      <c r="F88" s="90"/>
      <c r="G88" s="22"/>
      <c r="I88" s="4"/>
      <c r="J88"/>
      <c r="K88"/>
      <c r="L88"/>
    </row>
    <row r="89" spans="1:12" s="3" customFormat="1" ht="15.75" x14ac:dyDescent="0.25">
      <c r="A89" s="131" t="s">
        <v>90</v>
      </c>
      <c r="B89" s="127">
        <v>0.1</v>
      </c>
      <c r="C89" s="128"/>
      <c r="D89" s="200"/>
      <c r="E89" s="201"/>
      <c r="F89" s="20">
        <f t="shared" ref="F89:F96" si="1">IF(C89="s",B89*$B$87,0)</f>
        <v>0</v>
      </c>
      <c r="G89" s="22"/>
      <c r="I89" s="4"/>
      <c r="J89"/>
      <c r="K89"/>
      <c r="L89"/>
    </row>
    <row r="90" spans="1:12" s="3" customFormat="1" ht="15.75" x14ac:dyDescent="0.25">
      <c r="A90" s="131" t="s">
        <v>91</v>
      </c>
      <c r="B90" s="127">
        <v>0.1</v>
      </c>
      <c r="C90" s="128"/>
      <c r="D90" s="200"/>
      <c r="E90" s="201"/>
      <c r="F90" s="21">
        <f t="shared" si="1"/>
        <v>0</v>
      </c>
      <c r="G90" s="22"/>
      <c r="I90" s="4"/>
      <c r="J90"/>
      <c r="K90"/>
      <c r="L90"/>
    </row>
    <row r="91" spans="1:12" s="3" customFormat="1" ht="18" customHeight="1" x14ac:dyDescent="0.25">
      <c r="A91" s="136" t="s">
        <v>92</v>
      </c>
      <c r="B91" s="127">
        <v>0.1</v>
      </c>
      <c r="C91" s="128"/>
      <c r="D91" s="200"/>
      <c r="E91" s="201"/>
      <c r="F91" s="21">
        <f t="shared" si="1"/>
        <v>0</v>
      </c>
      <c r="G91" s="22"/>
      <c r="I91" s="4"/>
      <c r="J91"/>
      <c r="K91"/>
      <c r="L91"/>
    </row>
    <row r="92" spans="1:12" s="3" customFormat="1" ht="20.45" customHeight="1" x14ac:dyDescent="0.25">
      <c r="A92" s="136" t="s">
        <v>296</v>
      </c>
      <c r="B92" s="127">
        <v>0.2</v>
      </c>
      <c r="C92" s="128"/>
      <c r="D92" s="200"/>
      <c r="E92" s="201"/>
      <c r="F92" s="21">
        <f t="shared" si="1"/>
        <v>0</v>
      </c>
      <c r="G92" s="22"/>
      <c r="I92" s="4"/>
      <c r="J92"/>
      <c r="K92"/>
      <c r="L92"/>
    </row>
    <row r="93" spans="1:12" s="3" customFormat="1" ht="15.75" x14ac:dyDescent="0.25">
      <c r="A93" s="136" t="s">
        <v>93</v>
      </c>
      <c r="B93" s="127">
        <v>0.2</v>
      </c>
      <c r="C93" s="128"/>
      <c r="D93" s="200"/>
      <c r="E93" s="201"/>
      <c r="F93" s="21">
        <f t="shared" si="1"/>
        <v>0</v>
      </c>
      <c r="G93" s="22"/>
      <c r="I93" s="4"/>
      <c r="J93"/>
      <c r="K93"/>
      <c r="L93"/>
    </row>
    <row r="94" spans="1:12" s="3" customFormat="1" ht="15.75" x14ac:dyDescent="0.25">
      <c r="A94" s="136" t="s">
        <v>94</v>
      </c>
      <c r="B94" s="127">
        <v>0.1</v>
      </c>
      <c r="C94" s="128"/>
      <c r="D94" s="200"/>
      <c r="E94" s="201"/>
      <c r="F94" s="21">
        <f t="shared" si="1"/>
        <v>0</v>
      </c>
      <c r="G94" s="22"/>
      <c r="I94" s="4"/>
      <c r="J94"/>
      <c r="K94"/>
      <c r="L94"/>
    </row>
    <row r="95" spans="1:12" s="3" customFormat="1" ht="20.45" customHeight="1" x14ac:dyDescent="0.25">
      <c r="A95" s="136" t="s">
        <v>95</v>
      </c>
      <c r="B95" s="127">
        <v>0.1</v>
      </c>
      <c r="C95" s="128"/>
      <c r="D95" s="200"/>
      <c r="E95" s="201"/>
      <c r="F95" s="21">
        <f t="shared" si="1"/>
        <v>0</v>
      </c>
      <c r="G95" s="22"/>
      <c r="I95" s="4"/>
      <c r="J95"/>
      <c r="K95"/>
      <c r="L95"/>
    </row>
    <row r="96" spans="1:12" s="3" customFormat="1" ht="15.75" x14ac:dyDescent="0.25">
      <c r="A96" s="136" t="s">
        <v>96</v>
      </c>
      <c r="B96" s="127">
        <v>0.1</v>
      </c>
      <c r="C96" s="128"/>
      <c r="D96" s="200"/>
      <c r="E96" s="201"/>
      <c r="F96" s="24">
        <f t="shared" si="1"/>
        <v>0</v>
      </c>
      <c r="G96" s="22"/>
      <c r="I96" s="4"/>
      <c r="J96"/>
      <c r="K96"/>
      <c r="L96"/>
    </row>
    <row r="97" spans="1:12" s="3" customFormat="1" ht="47.25" x14ac:dyDescent="0.25">
      <c r="A97" s="133" t="s">
        <v>97</v>
      </c>
      <c r="B97" s="134">
        <v>0.3</v>
      </c>
      <c r="C97" s="135"/>
      <c r="D97" s="135"/>
      <c r="E97" s="135"/>
      <c r="F97" s="29">
        <f>SUM(F99:F105)</f>
        <v>0</v>
      </c>
      <c r="G97" s="22"/>
      <c r="I97" s="4"/>
      <c r="J97"/>
      <c r="K97"/>
      <c r="L97"/>
    </row>
    <row r="98" spans="1:12" s="3" customFormat="1" ht="17.649999999999999" customHeight="1" x14ac:dyDescent="0.25">
      <c r="A98" s="122" t="s">
        <v>47</v>
      </c>
      <c r="B98" s="123"/>
      <c r="C98" s="124"/>
      <c r="D98" s="124"/>
      <c r="E98" s="125"/>
      <c r="F98" s="90"/>
      <c r="G98" s="22"/>
      <c r="I98" s="4"/>
      <c r="J98"/>
      <c r="K98"/>
      <c r="L98"/>
    </row>
    <row r="99" spans="1:12" s="3" customFormat="1" ht="20.65" customHeight="1" x14ac:dyDescent="0.25">
      <c r="A99" s="136" t="s">
        <v>98</v>
      </c>
      <c r="B99" s="127">
        <v>0.2</v>
      </c>
      <c r="C99" s="128"/>
      <c r="D99" s="200"/>
      <c r="E99" s="201"/>
      <c r="F99" s="20">
        <f>IF(C99="s",B99*$B$97,0)</f>
        <v>0</v>
      </c>
      <c r="G99" s="22"/>
      <c r="I99" s="4"/>
      <c r="J99"/>
      <c r="K99"/>
      <c r="L99"/>
    </row>
    <row r="100" spans="1:12" s="3" customFormat="1" ht="15.6" customHeight="1" x14ac:dyDescent="0.25">
      <c r="A100" s="136" t="s">
        <v>99</v>
      </c>
      <c r="B100" s="127">
        <v>0.15</v>
      </c>
      <c r="C100" s="128"/>
      <c r="D100" s="200"/>
      <c r="E100" s="201"/>
      <c r="F100" s="21">
        <f>IF(C100="s",B100*$B$97,0)</f>
        <v>0</v>
      </c>
      <c r="G100" s="22"/>
      <c r="I100" s="4"/>
      <c r="J100"/>
      <c r="K100"/>
      <c r="L100"/>
    </row>
    <row r="101" spans="1:12" s="3" customFormat="1" ht="15.75" x14ac:dyDescent="0.25">
      <c r="A101" s="136" t="s">
        <v>100</v>
      </c>
      <c r="B101" s="127">
        <v>0.2</v>
      </c>
      <c r="C101" s="128"/>
      <c r="D101" s="200"/>
      <c r="E101" s="201"/>
      <c r="F101" s="24">
        <f>IF(C101="s",B101*$B$97,0)</f>
        <v>0</v>
      </c>
      <c r="G101" s="22"/>
      <c r="I101" s="4"/>
      <c r="J101"/>
      <c r="K101"/>
      <c r="L101"/>
    </row>
    <row r="102" spans="1:12" s="3" customFormat="1" ht="15.75" x14ac:dyDescent="0.25">
      <c r="A102" s="122" t="s">
        <v>101</v>
      </c>
      <c r="B102" s="123"/>
      <c r="C102" s="124"/>
      <c r="D102" s="124"/>
      <c r="E102" s="124"/>
      <c r="F102" s="53"/>
      <c r="G102" s="22"/>
      <c r="I102" s="4"/>
      <c r="J102"/>
      <c r="K102"/>
      <c r="L102"/>
    </row>
    <row r="103" spans="1:12" s="3" customFormat="1" ht="15.6" customHeight="1" x14ac:dyDescent="0.25">
      <c r="A103" s="136" t="s">
        <v>316</v>
      </c>
      <c r="B103" s="127">
        <v>0.15</v>
      </c>
      <c r="C103" s="128"/>
      <c r="D103" s="200"/>
      <c r="E103" s="201"/>
      <c r="F103" s="20">
        <f>IF(C103="s",B103*$B$97,0)</f>
        <v>0</v>
      </c>
      <c r="G103" s="22"/>
      <c r="I103" s="4"/>
      <c r="J103"/>
      <c r="K103"/>
      <c r="L103"/>
    </row>
    <row r="104" spans="1:12" s="3" customFormat="1" ht="15.6" customHeight="1" x14ac:dyDescent="0.25">
      <c r="A104" s="136" t="s">
        <v>102</v>
      </c>
      <c r="B104" s="127">
        <v>0.15</v>
      </c>
      <c r="C104" s="128"/>
      <c r="D104" s="200"/>
      <c r="E104" s="201"/>
      <c r="F104" s="21">
        <f>IF(C104="s",B104*$B$97,0)</f>
        <v>0</v>
      </c>
      <c r="G104" s="22"/>
      <c r="I104" s="4"/>
      <c r="J104"/>
      <c r="K104"/>
      <c r="L104"/>
    </row>
    <row r="105" spans="1:12" s="3" customFormat="1" ht="15.6" customHeight="1" x14ac:dyDescent="0.25">
      <c r="A105" s="136" t="s">
        <v>103</v>
      </c>
      <c r="B105" s="127">
        <v>0.15</v>
      </c>
      <c r="C105" s="128"/>
      <c r="D105" s="200"/>
      <c r="E105" s="201"/>
      <c r="F105" s="24">
        <f>IF(C105="s",B105*$B$97,0)</f>
        <v>0</v>
      </c>
      <c r="G105" s="22"/>
      <c r="I105" s="4"/>
      <c r="J105"/>
      <c r="K105"/>
      <c r="L105"/>
    </row>
    <row r="106" spans="1:12" s="3" customFormat="1" ht="31.5" x14ac:dyDescent="0.25">
      <c r="A106" s="133" t="s">
        <v>104</v>
      </c>
      <c r="B106" s="134">
        <v>0.15</v>
      </c>
      <c r="C106" s="135"/>
      <c r="D106" s="135"/>
      <c r="E106" s="135"/>
      <c r="F106" s="54">
        <f>SUM(F108:F112)</f>
        <v>0</v>
      </c>
      <c r="G106" s="22"/>
      <c r="I106" s="4"/>
      <c r="J106"/>
      <c r="K106"/>
      <c r="L106"/>
    </row>
    <row r="107" spans="1:12" s="3" customFormat="1" ht="15.75" customHeight="1" x14ac:dyDescent="0.25">
      <c r="A107" s="122" t="s">
        <v>14</v>
      </c>
      <c r="B107" s="123"/>
      <c r="C107" s="124"/>
      <c r="D107" s="124"/>
      <c r="E107" s="125"/>
      <c r="F107" s="90"/>
      <c r="G107" s="22"/>
      <c r="I107" s="4"/>
      <c r="J107"/>
      <c r="K107"/>
      <c r="L107"/>
    </row>
    <row r="108" spans="1:12" s="3" customFormat="1" ht="15.75" x14ac:dyDescent="0.25">
      <c r="A108" s="136" t="s">
        <v>105</v>
      </c>
      <c r="B108" s="127">
        <v>0.2</v>
      </c>
      <c r="C108" s="128"/>
      <c r="D108" s="200"/>
      <c r="E108" s="201"/>
      <c r="F108" s="20">
        <f>IF(C108="s",B108*$B$106,0)</f>
        <v>0</v>
      </c>
      <c r="G108" s="22"/>
      <c r="I108" s="4"/>
      <c r="J108"/>
      <c r="K108"/>
      <c r="L108"/>
    </row>
    <row r="109" spans="1:12" s="3" customFormat="1" ht="22.5" customHeight="1" x14ac:dyDescent="0.25">
      <c r="A109" s="136" t="s">
        <v>106</v>
      </c>
      <c r="B109" s="127">
        <v>0.2</v>
      </c>
      <c r="C109" s="128"/>
      <c r="D109" s="200"/>
      <c r="E109" s="201"/>
      <c r="F109" s="21">
        <f>IF(C109="s",B109*$B$106,0)</f>
        <v>0</v>
      </c>
      <c r="G109" s="22"/>
      <c r="I109" s="4"/>
      <c r="J109"/>
      <c r="K109"/>
      <c r="L109"/>
    </row>
    <row r="110" spans="1:12" s="3" customFormat="1" ht="15.75" x14ac:dyDescent="0.25">
      <c r="A110" s="126" t="s">
        <v>318</v>
      </c>
      <c r="B110" s="127">
        <v>0.2</v>
      </c>
      <c r="C110" s="128"/>
      <c r="D110" s="200"/>
      <c r="E110" s="201"/>
      <c r="F110" s="21">
        <f>IF(C110="s",B110*$B$106,0)</f>
        <v>0</v>
      </c>
      <c r="G110" s="22"/>
      <c r="I110" s="4"/>
      <c r="J110"/>
      <c r="K110"/>
      <c r="L110"/>
    </row>
    <row r="111" spans="1:12" s="3" customFormat="1" ht="34.5" customHeight="1" x14ac:dyDescent="0.25">
      <c r="A111" s="126" t="s">
        <v>107</v>
      </c>
      <c r="B111" s="127">
        <v>0.2</v>
      </c>
      <c r="C111" s="128"/>
      <c r="D111" s="200"/>
      <c r="E111" s="201"/>
      <c r="F111" s="21">
        <f>IF(C111="s",B111*$B$106,0)</f>
        <v>0</v>
      </c>
      <c r="G111" s="22"/>
      <c r="I111" s="4"/>
      <c r="J111"/>
      <c r="K111"/>
      <c r="L111"/>
    </row>
    <row r="112" spans="1:12" s="3" customFormat="1" ht="33" customHeight="1" x14ac:dyDescent="0.25">
      <c r="A112" s="126" t="s">
        <v>108</v>
      </c>
      <c r="B112" s="127">
        <v>0.2</v>
      </c>
      <c r="C112" s="128"/>
      <c r="D112" s="200"/>
      <c r="E112" s="201"/>
      <c r="F112" s="24">
        <f>IF(C112="s",B112*$B$106,0)</f>
        <v>0</v>
      </c>
      <c r="G112" s="22"/>
      <c r="I112" s="4"/>
      <c r="J112"/>
      <c r="K112"/>
      <c r="L112"/>
    </row>
    <row r="113" spans="1:12" s="3" customFormat="1" ht="15.75" x14ac:dyDescent="0.25">
      <c r="A113" s="154" t="s">
        <v>109</v>
      </c>
      <c r="B113" s="134">
        <v>0.15</v>
      </c>
      <c r="C113" s="135"/>
      <c r="D113" s="135"/>
      <c r="E113" s="135"/>
      <c r="F113" s="54">
        <f>SUM(F115:F121)</f>
        <v>0</v>
      </c>
      <c r="G113" s="22"/>
      <c r="I113" s="4"/>
      <c r="J113"/>
      <c r="K113"/>
      <c r="L113"/>
    </row>
    <row r="114" spans="1:12" s="3" customFormat="1" ht="15.75" customHeight="1" x14ac:dyDescent="0.25">
      <c r="A114" s="122" t="s">
        <v>14</v>
      </c>
      <c r="B114" s="123"/>
      <c r="C114" s="124"/>
      <c r="D114" s="124"/>
      <c r="E114" s="125"/>
      <c r="F114" s="90"/>
      <c r="G114" s="22"/>
      <c r="I114" s="4"/>
      <c r="J114"/>
      <c r="K114"/>
      <c r="L114"/>
    </row>
    <row r="115" spans="1:12" s="3" customFormat="1" ht="15.75" customHeight="1" x14ac:dyDescent="0.25">
      <c r="A115" s="126" t="s">
        <v>110</v>
      </c>
      <c r="B115" s="127">
        <v>0.2</v>
      </c>
      <c r="C115" s="128"/>
      <c r="D115" s="200"/>
      <c r="E115" s="201"/>
      <c r="F115" s="20">
        <f t="shared" ref="F115:F121" si="2">IF(C115="s",B115*$B$113,0)</f>
        <v>0</v>
      </c>
      <c r="G115" s="22"/>
      <c r="I115" s="4"/>
      <c r="J115"/>
      <c r="K115"/>
      <c r="L115"/>
    </row>
    <row r="116" spans="1:12" ht="15.75" customHeight="1" x14ac:dyDescent="0.25">
      <c r="A116" s="126" t="s">
        <v>111</v>
      </c>
      <c r="B116" s="127">
        <v>0.2</v>
      </c>
      <c r="C116" s="128"/>
      <c r="D116" s="200"/>
      <c r="E116" s="201"/>
      <c r="F116" s="21">
        <f t="shared" si="2"/>
        <v>0</v>
      </c>
      <c r="G116" s="22"/>
    </row>
    <row r="117" spans="1:12" ht="31.5" x14ac:dyDescent="0.25">
      <c r="A117" s="126" t="s">
        <v>112</v>
      </c>
      <c r="B117" s="127">
        <v>0.15</v>
      </c>
      <c r="C117" s="128"/>
      <c r="D117" s="200"/>
      <c r="E117" s="201"/>
      <c r="F117" s="21">
        <f t="shared" si="2"/>
        <v>0</v>
      </c>
      <c r="G117" s="22"/>
    </row>
    <row r="118" spans="1:12" ht="31.5" x14ac:dyDescent="0.25">
      <c r="A118" s="126" t="s">
        <v>113</v>
      </c>
      <c r="B118" s="127">
        <v>0.15</v>
      </c>
      <c r="C118" s="128"/>
      <c r="D118" s="200"/>
      <c r="E118" s="201"/>
      <c r="F118" s="21">
        <f t="shared" si="2"/>
        <v>0</v>
      </c>
      <c r="G118" s="22"/>
    </row>
    <row r="119" spans="1:12" ht="15.75" customHeight="1" x14ac:dyDescent="0.25">
      <c r="A119" s="126" t="s">
        <v>114</v>
      </c>
      <c r="B119" s="127">
        <v>0.1</v>
      </c>
      <c r="C119" s="128"/>
      <c r="D119" s="200"/>
      <c r="E119" s="201"/>
      <c r="F119" s="21">
        <f t="shared" si="2"/>
        <v>0</v>
      </c>
      <c r="G119" s="22"/>
    </row>
    <row r="120" spans="1:12" ht="15.75" customHeight="1" x14ac:dyDescent="0.25">
      <c r="A120" s="126" t="s">
        <v>115</v>
      </c>
      <c r="B120" s="127">
        <v>0.1</v>
      </c>
      <c r="C120" s="128"/>
      <c r="D120" s="200"/>
      <c r="E120" s="201"/>
      <c r="F120" s="21">
        <f t="shared" si="2"/>
        <v>0</v>
      </c>
      <c r="G120" s="22"/>
    </row>
    <row r="121" spans="1:12" ht="15.75" customHeight="1" x14ac:dyDescent="0.25">
      <c r="A121" s="126" t="s">
        <v>116</v>
      </c>
      <c r="B121" s="127">
        <v>0.1</v>
      </c>
      <c r="C121" s="128"/>
      <c r="D121" s="200"/>
      <c r="E121" s="201"/>
      <c r="F121" s="24">
        <f t="shared" si="2"/>
        <v>0</v>
      </c>
      <c r="G121" s="22"/>
    </row>
    <row r="122" spans="1:12" ht="31.5" x14ac:dyDescent="0.25">
      <c r="A122" s="154" t="s">
        <v>117</v>
      </c>
      <c r="B122" s="134">
        <v>0.15</v>
      </c>
      <c r="C122" s="155"/>
      <c r="D122" s="135"/>
      <c r="E122" s="148"/>
      <c r="F122" s="54">
        <f>SUM(F124:F129)</f>
        <v>0</v>
      </c>
      <c r="G122" s="22"/>
      <c r="H122" s="35"/>
    </row>
    <row r="123" spans="1:12" ht="15.75" customHeight="1" x14ac:dyDescent="0.25">
      <c r="A123" s="122" t="s">
        <v>118</v>
      </c>
      <c r="B123" s="123"/>
      <c r="C123" s="124"/>
      <c r="D123" s="124"/>
      <c r="E123" s="125"/>
      <c r="F123" s="90"/>
      <c r="G123" s="22"/>
    </row>
    <row r="124" spans="1:12" ht="19.149999999999999" customHeight="1" x14ac:dyDescent="0.25">
      <c r="A124" s="126" t="s">
        <v>119</v>
      </c>
      <c r="B124" s="127">
        <v>0.2</v>
      </c>
      <c r="C124" s="128"/>
      <c r="D124" s="200"/>
      <c r="E124" s="201"/>
      <c r="F124" s="20">
        <f t="shared" ref="F124:F129" si="3">IF(C124="s",B124*$B$122,0)</f>
        <v>0</v>
      </c>
      <c r="G124" s="22"/>
    </row>
    <row r="125" spans="1:12" ht="37.15" customHeight="1" x14ac:dyDescent="0.25">
      <c r="A125" s="126" t="s">
        <v>120</v>
      </c>
      <c r="B125" s="127">
        <v>0.15</v>
      </c>
      <c r="C125" s="128"/>
      <c r="D125" s="200"/>
      <c r="E125" s="201"/>
      <c r="F125" s="21">
        <f t="shared" si="3"/>
        <v>0</v>
      </c>
      <c r="G125" s="22"/>
    </row>
    <row r="126" spans="1:12" ht="15.75" customHeight="1" x14ac:dyDescent="0.25">
      <c r="A126" s="131" t="s">
        <v>121</v>
      </c>
      <c r="B126" s="127">
        <v>0.15</v>
      </c>
      <c r="C126" s="128"/>
      <c r="D126" s="200"/>
      <c r="E126" s="201"/>
      <c r="F126" s="21">
        <f t="shared" si="3"/>
        <v>0</v>
      </c>
      <c r="G126" s="22"/>
    </row>
    <row r="127" spans="1:12" ht="15.75" x14ac:dyDescent="0.25">
      <c r="A127" s="126" t="s">
        <v>298</v>
      </c>
      <c r="B127" s="127">
        <v>0.15</v>
      </c>
      <c r="C127" s="128"/>
      <c r="D127" s="200"/>
      <c r="E127" s="201"/>
      <c r="F127" s="21">
        <f t="shared" si="3"/>
        <v>0</v>
      </c>
      <c r="G127" s="22"/>
    </row>
    <row r="128" spans="1:12" ht="15.75" x14ac:dyDescent="0.25">
      <c r="A128" s="126" t="s">
        <v>122</v>
      </c>
      <c r="B128" s="127">
        <v>0.15</v>
      </c>
      <c r="C128" s="128"/>
      <c r="D128" s="200"/>
      <c r="E128" s="201"/>
      <c r="F128" s="21">
        <f t="shared" si="3"/>
        <v>0</v>
      </c>
      <c r="G128" s="22"/>
    </row>
    <row r="129" spans="1:12" ht="31.5" x14ac:dyDescent="0.25">
      <c r="A129" s="126" t="s">
        <v>123</v>
      </c>
      <c r="B129" s="127">
        <v>0.2</v>
      </c>
      <c r="C129" s="128"/>
      <c r="D129" s="200"/>
      <c r="E129" s="201"/>
      <c r="F129" s="24">
        <f t="shared" si="3"/>
        <v>0</v>
      </c>
      <c r="G129" s="22"/>
    </row>
    <row r="130" spans="1:12" ht="32.25" thickBot="1" x14ac:dyDescent="0.3">
      <c r="A130" s="154" t="s">
        <v>124</v>
      </c>
      <c r="B130" s="134">
        <v>0.1</v>
      </c>
      <c r="C130" s="135"/>
      <c r="D130" s="135"/>
      <c r="E130" s="135"/>
      <c r="F130" s="42">
        <f>SUM(F132:F135)</f>
        <v>0</v>
      </c>
      <c r="G130" s="22"/>
    </row>
    <row r="131" spans="1:12" ht="17.649999999999999" customHeight="1" x14ac:dyDescent="0.25">
      <c r="A131" s="122" t="s">
        <v>118</v>
      </c>
      <c r="B131" s="123"/>
      <c r="C131" s="124"/>
      <c r="D131" s="124"/>
      <c r="E131" s="125"/>
      <c r="F131" s="52"/>
      <c r="G131" s="22"/>
    </row>
    <row r="132" spans="1:12" ht="21.6" customHeight="1" x14ac:dyDescent="0.25">
      <c r="A132" s="131" t="s">
        <v>125</v>
      </c>
      <c r="B132" s="127">
        <v>0.25</v>
      </c>
      <c r="C132" s="128"/>
      <c r="D132" s="200"/>
      <c r="E132" s="201"/>
      <c r="F132" s="20">
        <f>IF(C132="s",B132*$B$130,0)</f>
        <v>0</v>
      </c>
      <c r="G132" s="22"/>
    </row>
    <row r="133" spans="1:12" ht="15.75" x14ac:dyDescent="0.25">
      <c r="A133" s="131" t="s">
        <v>126</v>
      </c>
      <c r="B133" s="127">
        <v>0.25</v>
      </c>
      <c r="C133" s="128"/>
      <c r="D133" s="200"/>
      <c r="E133" s="201"/>
      <c r="F133" s="21">
        <f>IF(C133="s",B133*$B$130,0)</f>
        <v>0</v>
      </c>
      <c r="G133" s="22"/>
    </row>
    <row r="134" spans="1:12" s="3" customFormat="1" ht="15.75" x14ac:dyDescent="0.25">
      <c r="A134" s="136" t="s">
        <v>127</v>
      </c>
      <c r="B134" s="127">
        <v>0.25</v>
      </c>
      <c r="C134" s="128"/>
      <c r="D134" s="200"/>
      <c r="E134" s="201"/>
      <c r="F134" s="21">
        <f>IF(C134="s",B134*$B$130,0)</f>
        <v>0</v>
      </c>
      <c r="G134" s="22"/>
      <c r="I134" s="4"/>
      <c r="J134"/>
      <c r="K134"/>
      <c r="L134"/>
    </row>
    <row r="135" spans="1:12" s="3" customFormat="1" ht="31.5" x14ac:dyDescent="0.25">
      <c r="A135" s="136" t="s">
        <v>128</v>
      </c>
      <c r="B135" s="127">
        <v>0.25</v>
      </c>
      <c r="C135" s="128"/>
      <c r="D135" s="200"/>
      <c r="E135" s="201"/>
      <c r="F135" s="24">
        <f>IF(C135="s",B135*$B$130,0)</f>
        <v>0</v>
      </c>
      <c r="G135" s="22"/>
      <c r="I135" s="4"/>
      <c r="J135"/>
      <c r="K135"/>
      <c r="L135"/>
    </row>
    <row r="136" spans="1:12" s="3" customFormat="1" ht="19.5" thickBot="1" x14ac:dyDescent="0.3">
      <c r="A136" s="113" t="s">
        <v>337</v>
      </c>
      <c r="B136" s="156">
        <v>0.28000000000000003</v>
      </c>
      <c r="C136" s="157"/>
      <c r="D136" s="157"/>
      <c r="E136" s="158"/>
      <c r="F136" s="27">
        <f>SUM(F137,F152,F164)*B136</f>
        <v>0</v>
      </c>
      <c r="G136" s="55"/>
      <c r="I136" s="4"/>
      <c r="J136"/>
      <c r="K136"/>
      <c r="L136"/>
    </row>
    <row r="137" spans="1:12" s="3" customFormat="1" ht="32.25" thickBot="1" x14ac:dyDescent="0.3">
      <c r="A137" s="116" t="s">
        <v>129</v>
      </c>
      <c r="B137" s="140">
        <v>0.01</v>
      </c>
      <c r="C137" s="141"/>
      <c r="D137" s="135"/>
      <c r="E137" s="148"/>
      <c r="F137" s="56">
        <f>IF(C151="n.a",SUM((F139+IF(C139="n",0,0.05%)),(F141+IF(C141="n",0,0.1%)),(F146+IF(C146="n",0,0.1%))),SUM(F139:F151))</f>
        <v>0</v>
      </c>
      <c r="G137" s="9"/>
      <c r="I137" s="4"/>
      <c r="J137"/>
      <c r="K137"/>
      <c r="L137"/>
    </row>
    <row r="138" spans="1:12" s="3" customFormat="1" ht="15.75" customHeight="1" x14ac:dyDescent="0.25">
      <c r="A138" s="122" t="s">
        <v>47</v>
      </c>
      <c r="B138" s="123"/>
      <c r="C138" s="124"/>
      <c r="D138" s="124"/>
      <c r="E138" s="125"/>
      <c r="F138" s="90"/>
      <c r="G138" s="22"/>
      <c r="I138" s="4"/>
      <c r="J138"/>
      <c r="K138"/>
      <c r="L138"/>
    </row>
    <row r="139" spans="1:12" s="3" customFormat="1" ht="36" customHeight="1" x14ac:dyDescent="0.25">
      <c r="A139" s="131" t="s">
        <v>130</v>
      </c>
      <c r="B139" s="127">
        <v>0.25</v>
      </c>
      <c r="C139" s="128"/>
      <c r="D139" s="200"/>
      <c r="E139" s="201"/>
      <c r="F139" s="57">
        <f>IF(C139="s",B139*$B$137,0)</f>
        <v>0</v>
      </c>
      <c r="G139" s="22"/>
      <c r="I139" s="4"/>
      <c r="J139"/>
      <c r="K139"/>
      <c r="L139"/>
    </row>
    <row r="140" spans="1:12" s="3" customFormat="1" ht="19.899999999999999" customHeight="1" x14ac:dyDescent="0.25">
      <c r="A140" s="122" t="s">
        <v>131</v>
      </c>
      <c r="B140" s="123"/>
      <c r="C140" s="124"/>
      <c r="D140" s="124"/>
      <c r="E140" s="125"/>
      <c r="F140" s="90"/>
      <c r="G140" s="22"/>
      <c r="I140" s="4"/>
      <c r="J140"/>
      <c r="K140"/>
      <c r="L140"/>
    </row>
    <row r="141" spans="1:12" s="3" customFormat="1" ht="15.75" x14ac:dyDescent="0.25">
      <c r="A141" s="136" t="s">
        <v>132</v>
      </c>
      <c r="B141" s="215">
        <v>0.25</v>
      </c>
      <c r="C141" s="216"/>
      <c r="D141" s="217"/>
      <c r="E141" s="217"/>
      <c r="F141" s="218">
        <f>IF(C141="s",B141*$B$137,0)</f>
        <v>0</v>
      </c>
      <c r="G141" s="22"/>
      <c r="I141" s="4"/>
      <c r="J141"/>
      <c r="K141"/>
      <c r="L141"/>
    </row>
    <row r="142" spans="1:12" s="3" customFormat="1" ht="15.75" x14ac:dyDescent="0.25">
      <c r="A142" s="131" t="s">
        <v>133</v>
      </c>
      <c r="B142" s="215"/>
      <c r="C142" s="216"/>
      <c r="D142" s="217"/>
      <c r="E142" s="217"/>
      <c r="F142" s="219"/>
      <c r="G142" s="22"/>
      <c r="I142" s="4"/>
      <c r="J142"/>
      <c r="K142"/>
      <c r="L142"/>
    </row>
    <row r="143" spans="1:12" s="3" customFormat="1" ht="15.75" x14ac:dyDescent="0.25">
      <c r="A143" s="131" t="s">
        <v>134</v>
      </c>
      <c r="B143" s="215"/>
      <c r="C143" s="216"/>
      <c r="D143" s="217"/>
      <c r="E143" s="217"/>
      <c r="F143" s="219"/>
      <c r="G143" s="22"/>
      <c r="I143" s="4"/>
      <c r="J143"/>
      <c r="K143"/>
      <c r="L143"/>
    </row>
    <row r="144" spans="1:12" s="3" customFormat="1" ht="15.75" x14ac:dyDescent="0.25">
      <c r="A144" s="131" t="s">
        <v>135</v>
      </c>
      <c r="B144" s="215"/>
      <c r="C144" s="216"/>
      <c r="D144" s="217"/>
      <c r="E144" s="217"/>
      <c r="F144" s="220"/>
      <c r="G144" s="22"/>
      <c r="I144" s="4"/>
      <c r="J144"/>
      <c r="K144"/>
      <c r="L144"/>
    </row>
    <row r="145" spans="1:12" s="3" customFormat="1" ht="19.149999999999999" customHeight="1" x14ac:dyDescent="0.25">
      <c r="A145" s="122" t="s">
        <v>136</v>
      </c>
      <c r="B145" s="123"/>
      <c r="C145" s="124"/>
      <c r="D145" s="124"/>
      <c r="E145" s="125"/>
      <c r="F145" s="90"/>
      <c r="G145" s="22"/>
      <c r="I145" s="32">
        <v>1</v>
      </c>
      <c r="J145"/>
      <c r="K145"/>
      <c r="L145"/>
    </row>
    <row r="146" spans="1:12" s="3" customFormat="1" ht="15.75" x14ac:dyDescent="0.25">
      <c r="A146" s="131" t="s">
        <v>137</v>
      </c>
      <c r="B146" s="215">
        <v>0.25</v>
      </c>
      <c r="C146" s="221"/>
      <c r="D146" s="217"/>
      <c r="E146" s="217"/>
      <c r="F146" s="218">
        <f>IF(C146="s",B146*$B$137,0)</f>
        <v>0</v>
      </c>
      <c r="G146" s="22"/>
      <c r="I146" s="32">
        <v>1</v>
      </c>
      <c r="J146"/>
      <c r="K146"/>
      <c r="L146"/>
    </row>
    <row r="147" spans="1:12" s="3" customFormat="1" ht="15.75" x14ac:dyDescent="0.25">
      <c r="A147" s="131" t="s">
        <v>138</v>
      </c>
      <c r="B147" s="215"/>
      <c r="C147" s="221"/>
      <c r="D147" s="217"/>
      <c r="E147" s="217"/>
      <c r="F147" s="219"/>
      <c r="G147" s="22"/>
      <c r="I147" s="58">
        <v>7</v>
      </c>
      <c r="J147"/>
      <c r="K147"/>
      <c r="L147"/>
    </row>
    <row r="148" spans="1:12" s="3" customFormat="1" ht="15.75" x14ac:dyDescent="0.25">
      <c r="A148" s="131" t="s">
        <v>139</v>
      </c>
      <c r="B148" s="215"/>
      <c r="C148" s="221"/>
      <c r="D148" s="217"/>
      <c r="E148" s="217"/>
      <c r="F148" s="219"/>
      <c r="G148" s="22"/>
      <c r="I148" s="32">
        <v>45</v>
      </c>
      <c r="J148"/>
      <c r="K148"/>
      <c r="L148"/>
    </row>
    <row r="149" spans="1:12" s="3" customFormat="1" ht="15.75" x14ac:dyDescent="0.25">
      <c r="A149" s="131" t="s">
        <v>140</v>
      </c>
      <c r="B149" s="215"/>
      <c r="C149" s="221"/>
      <c r="D149" s="217"/>
      <c r="E149" s="217"/>
      <c r="F149" s="220"/>
      <c r="G149" s="22"/>
      <c r="I149" s="32">
        <v>2</v>
      </c>
      <c r="J149"/>
      <c r="K149"/>
      <c r="L149"/>
    </row>
    <row r="150" spans="1:12" ht="21.6" customHeight="1" x14ac:dyDescent="0.25">
      <c r="A150" s="159" t="s">
        <v>299</v>
      </c>
      <c r="B150" s="160"/>
      <c r="C150" s="161"/>
      <c r="D150" s="124"/>
      <c r="E150" s="125"/>
      <c r="F150" s="91"/>
      <c r="G150" s="22"/>
      <c r="I150" s="32">
        <v>3</v>
      </c>
    </row>
    <row r="151" spans="1:12" ht="15.75" x14ac:dyDescent="0.25">
      <c r="A151" s="131" t="s">
        <v>300</v>
      </c>
      <c r="B151" s="127">
        <v>0.25</v>
      </c>
      <c r="C151" s="128"/>
      <c r="D151" s="200"/>
      <c r="E151" s="201"/>
      <c r="F151" s="57">
        <f>IF(C151="s",B151*$B$137,0)</f>
        <v>0</v>
      </c>
      <c r="G151" s="22"/>
      <c r="I151" s="32">
        <v>20</v>
      </c>
    </row>
    <row r="152" spans="1:12" ht="33.6" customHeight="1" thickBot="1" x14ac:dyDescent="0.3">
      <c r="A152" s="116" t="s">
        <v>303</v>
      </c>
      <c r="B152" s="134">
        <v>0.98</v>
      </c>
      <c r="C152" s="135"/>
      <c r="D152" s="135"/>
      <c r="E152" s="148"/>
      <c r="F152" s="42" t="str">
        <f>IF(AND(C154="n.a",C155="n.a",C157&lt;&gt;"n.a",C158&lt;&gt;"n.a",C159&lt;&gt;"n.a"),SUM(F157:F163),IF(AND(C154&lt;&gt;"n.a",C155&lt;&gt;"n.a",C157="n.a",C158="n.a",C159="n.a"),SUM(F154:F155)+SUM(F160:F163),"Respeite as Classes das IES!"))</f>
        <v>Respeite as Classes das IES!</v>
      </c>
      <c r="G152" s="22"/>
      <c r="I152" s="32">
        <v>3</v>
      </c>
    </row>
    <row r="153" spans="1:12" ht="15.6" customHeight="1" x14ac:dyDescent="0.25">
      <c r="A153" s="162" t="s">
        <v>339</v>
      </c>
      <c r="B153" s="163"/>
      <c r="C153" s="164"/>
      <c r="D153" s="164"/>
      <c r="E153" s="165"/>
      <c r="F153" s="59"/>
      <c r="G153" s="60"/>
    </row>
    <row r="154" spans="1:12" ht="15.6" customHeight="1" x14ac:dyDescent="0.25">
      <c r="A154" s="130" t="s">
        <v>301</v>
      </c>
      <c r="B154" s="166">
        <v>0.43</v>
      </c>
      <c r="C154" s="128"/>
      <c r="D154" s="200"/>
      <c r="E154" s="201"/>
      <c r="F154" s="20" t="str">
        <f>IF(C154="s",B154*$B$152,IF(C154="n",0,"não aplicável "))</f>
        <v xml:space="preserve">não aplicável </v>
      </c>
      <c r="G154" s="60"/>
    </row>
    <row r="155" spans="1:12" ht="15.6" customHeight="1" x14ac:dyDescent="0.25">
      <c r="A155" s="130" t="s">
        <v>302</v>
      </c>
      <c r="B155" s="166">
        <v>0.43</v>
      </c>
      <c r="C155" s="128"/>
      <c r="D155" s="200"/>
      <c r="E155" s="201"/>
      <c r="F155" s="24" t="str">
        <f>IF(C155="s",B155*$B$152,IF(C155="n",0,"não aplicável "))</f>
        <v xml:space="preserve">não aplicável </v>
      </c>
      <c r="G155" s="60"/>
    </row>
    <row r="156" spans="1:12" ht="15.6" customHeight="1" x14ac:dyDescent="0.25">
      <c r="A156" s="162" t="s">
        <v>141</v>
      </c>
      <c r="B156" s="163"/>
      <c r="C156" s="164"/>
      <c r="D156" s="164"/>
      <c r="E156" s="164"/>
      <c r="F156" s="61"/>
      <c r="G156" s="60"/>
    </row>
    <row r="157" spans="1:12" ht="15.6" customHeight="1" x14ac:dyDescent="0.25">
      <c r="A157" s="130" t="s">
        <v>142</v>
      </c>
      <c r="B157" s="167">
        <v>0.28999999999999998</v>
      </c>
      <c r="C157" s="128"/>
      <c r="D157" s="200"/>
      <c r="E157" s="201"/>
      <c r="F157" s="20" t="str">
        <f>IF(C157="s",B157*$B$152,IF(C157="n",0,"n.a"))</f>
        <v>n.a</v>
      </c>
      <c r="G157" s="60"/>
      <c r="H157" s="9"/>
    </row>
    <row r="158" spans="1:12" ht="31.15" customHeight="1" x14ac:dyDescent="0.25">
      <c r="A158" s="130" t="s">
        <v>143</v>
      </c>
      <c r="B158" s="168">
        <v>0.28999999999999998</v>
      </c>
      <c r="C158" s="128"/>
      <c r="D158" s="200"/>
      <c r="E158" s="201"/>
      <c r="F158" s="21" t="str">
        <f>IF(C158="s",B158*$B$152,IF(C158="n",0,"não aplicável"))</f>
        <v>não aplicável</v>
      </c>
      <c r="G158" s="60"/>
      <c r="H158" s="9"/>
    </row>
    <row r="159" spans="1:12" ht="31.15" customHeight="1" x14ac:dyDescent="0.25">
      <c r="A159" s="130" t="s">
        <v>144</v>
      </c>
      <c r="B159" s="166">
        <v>0.28000000000000003</v>
      </c>
      <c r="C159" s="128"/>
      <c r="D159" s="200"/>
      <c r="E159" s="201"/>
      <c r="F159" s="21" t="str">
        <f>IF(C159="s",B159*$B$152,IF(C159="n",0,"não aplicável "))</f>
        <v xml:space="preserve">não aplicável </v>
      </c>
      <c r="G159" s="60"/>
    </row>
    <row r="160" spans="1:12" ht="21.6" customHeight="1" x14ac:dyDescent="0.25">
      <c r="A160" s="131" t="s">
        <v>304</v>
      </c>
      <c r="B160" s="166">
        <v>0.06</v>
      </c>
      <c r="C160" s="128"/>
      <c r="D160" s="200"/>
      <c r="E160" s="201"/>
      <c r="F160" s="24" t="str">
        <f>IF(C160="s",B160*$B$152,IF(C160="n",0,"não aplicável "))</f>
        <v xml:space="preserve">não aplicável </v>
      </c>
      <c r="G160" s="60"/>
    </row>
    <row r="161" spans="1:12" ht="15.75" x14ac:dyDescent="0.25">
      <c r="A161" s="122" t="s">
        <v>14</v>
      </c>
      <c r="B161" s="169"/>
      <c r="C161" s="124"/>
      <c r="D161" s="124"/>
      <c r="E161" s="124"/>
      <c r="F161" s="92"/>
      <c r="G161" s="60"/>
    </row>
    <row r="162" spans="1:12" ht="15.75" x14ac:dyDescent="0.25">
      <c r="A162" s="131" t="s">
        <v>145</v>
      </c>
      <c r="B162" s="127">
        <v>0.04</v>
      </c>
      <c r="C162" s="128"/>
      <c r="D162" s="200"/>
      <c r="E162" s="201"/>
      <c r="F162" s="20" t="str">
        <f>IF(C162="s",B162*$B$152,IF(C162="n",0,"n.a"))</f>
        <v>n.a</v>
      </c>
      <c r="G162" s="60"/>
    </row>
    <row r="163" spans="1:12" ht="15.75" x14ac:dyDescent="0.25">
      <c r="A163" s="131" t="s">
        <v>305</v>
      </c>
      <c r="B163" s="127">
        <v>0.04</v>
      </c>
      <c r="C163" s="128"/>
      <c r="D163" s="200"/>
      <c r="E163" s="201"/>
      <c r="F163" s="24" t="str">
        <f>IF(C163="s",B163*$B$152,IF(C163="n",0,"n.a"))</f>
        <v>n.a</v>
      </c>
      <c r="G163" s="60"/>
    </row>
    <row r="164" spans="1:12" s="3" customFormat="1" ht="48" thickBot="1" x14ac:dyDescent="0.3">
      <c r="A164" s="116" t="s">
        <v>146</v>
      </c>
      <c r="B164" s="134">
        <v>0.01</v>
      </c>
      <c r="C164" s="170"/>
      <c r="D164" s="170"/>
      <c r="E164" s="171"/>
      <c r="F164" s="62">
        <f>SUM(F166:F170)</f>
        <v>0</v>
      </c>
      <c r="G164" s="63"/>
      <c r="I164" s="4"/>
      <c r="J164"/>
      <c r="K164"/>
      <c r="L164"/>
    </row>
    <row r="165" spans="1:12" s="3" customFormat="1" ht="21.6" customHeight="1" x14ac:dyDescent="0.25">
      <c r="A165" s="122" t="s">
        <v>147</v>
      </c>
      <c r="B165" s="169"/>
      <c r="C165" s="124"/>
      <c r="D165" s="124"/>
      <c r="E165" s="124"/>
      <c r="F165" s="92"/>
      <c r="G165" s="22"/>
      <c r="I165" s="4"/>
      <c r="J165"/>
      <c r="K165"/>
      <c r="L165"/>
    </row>
    <row r="166" spans="1:12" s="3" customFormat="1" ht="22.15" customHeight="1" x14ac:dyDescent="0.25">
      <c r="A166" s="131" t="s">
        <v>148</v>
      </c>
      <c r="B166" s="127">
        <v>0.2</v>
      </c>
      <c r="C166" s="128"/>
      <c r="D166" s="200"/>
      <c r="E166" s="201"/>
      <c r="F166" s="20">
        <f>IF(C166="s",B166*B164,0)</f>
        <v>0</v>
      </c>
      <c r="G166" s="22"/>
      <c r="I166" s="4"/>
      <c r="J166"/>
      <c r="K166"/>
      <c r="L166"/>
    </row>
    <row r="167" spans="1:12" s="3" customFormat="1" ht="15.75" customHeight="1" x14ac:dyDescent="0.25">
      <c r="A167" s="131" t="s">
        <v>149</v>
      </c>
      <c r="B167" s="127">
        <v>0.2</v>
      </c>
      <c r="C167" s="128"/>
      <c r="D167" s="200"/>
      <c r="E167" s="201"/>
      <c r="F167" s="21">
        <f>IF(C167="s",B167*$B$164,0)</f>
        <v>0</v>
      </c>
      <c r="G167" s="22"/>
      <c r="I167" s="4"/>
      <c r="J167"/>
      <c r="K167"/>
      <c r="L167"/>
    </row>
    <row r="168" spans="1:12" s="3" customFormat="1" ht="38.450000000000003" customHeight="1" x14ac:dyDescent="0.25">
      <c r="A168" s="131" t="s">
        <v>335</v>
      </c>
      <c r="B168" s="127">
        <v>0.2</v>
      </c>
      <c r="C168" s="128"/>
      <c r="D168" s="200"/>
      <c r="E168" s="201"/>
      <c r="F168" s="21">
        <f>IF(C168="s",B168*$B$164,0)</f>
        <v>0</v>
      </c>
      <c r="G168" s="22"/>
      <c r="I168" s="4"/>
      <c r="J168"/>
      <c r="K168"/>
      <c r="L168"/>
    </row>
    <row r="169" spans="1:12" s="3" customFormat="1" ht="18.600000000000001" customHeight="1" x14ac:dyDescent="0.25">
      <c r="A169" s="131" t="s">
        <v>306</v>
      </c>
      <c r="B169" s="127">
        <v>0.2</v>
      </c>
      <c r="C169" s="128"/>
      <c r="D169" s="200"/>
      <c r="E169" s="201"/>
      <c r="F169" s="21">
        <f>IF(C169="s",B169*$B$164,0)</f>
        <v>0</v>
      </c>
      <c r="G169" s="22"/>
      <c r="I169" s="4"/>
      <c r="J169"/>
      <c r="K169"/>
      <c r="L169"/>
    </row>
    <row r="170" spans="1:12" s="3" customFormat="1" ht="21.6" customHeight="1" x14ac:dyDescent="0.25">
      <c r="A170" s="131" t="s">
        <v>150</v>
      </c>
      <c r="B170" s="127">
        <v>0.2</v>
      </c>
      <c r="C170" s="128"/>
      <c r="D170" s="200"/>
      <c r="E170" s="201"/>
      <c r="F170" s="24">
        <f>IF(C170="s",B170*$B$164,0)</f>
        <v>0</v>
      </c>
      <c r="G170" s="22"/>
      <c r="I170" s="4"/>
      <c r="J170"/>
      <c r="K170"/>
      <c r="L170"/>
    </row>
    <row r="171" spans="1:12" s="3" customFormat="1" ht="19.5" thickBot="1" x14ac:dyDescent="0.35">
      <c r="A171" s="113" t="s">
        <v>336</v>
      </c>
      <c r="B171" s="138">
        <v>0.02</v>
      </c>
      <c r="C171" s="139"/>
      <c r="D171" s="202"/>
      <c r="E171" s="202"/>
      <c r="F171" s="50">
        <f>SUM(F172,F176,F186,F191,F198,F202,F208,F180)*B171</f>
        <v>0</v>
      </c>
      <c r="G171" s="64"/>
      <c r="I171" s="4"/>
      <c r="J171"/>
      <c r="K171"/>
      <c r="L171"/>
    </row>
    <row r="172" spans="1:12" s="3" customFormat="1" ht="28.9" customHeight="1" thickBot="1" x14ac:dyDescent="0.3">
      <c r="A172" s="116" t="s">
        <v>151</v>
      </c>
      <c r="B172" s="173">
        <v>0.1</v>
      </c>
      <c r="C172" s="174"/>
      <c r="D172" s="206"/>
      <c r="E172" s="206"/>
      <c r="F172" s="65">
        <f>SUM(F174:F175)</f>
        <v>0</v>
      </c>
      <c r="G172" s="9"/>
      <c r="I172" s="4"/>
      <c r="J172"/>
      <c r="K172"/>
      <c r="L172"/>
    </row>
    <row r="173" spans="1:12" s="3" customFormat="1" ht="19.149999999999999" customHeight="1" x14ac:dyDescent="0.25">
      <c r="A173" s="122" t="s">
        <v>47</v>
      </c>
      <c r="B173" s="169"/>
      <c r="C173" s="124"/>
      <c r="D173" s="124"/>
      <c r="E173" s="124"/>
      <c r="F173" s="92"/>
      <c r="G173" s="22"/>
      <c r="I173" s="4"/>
      <c r="J173"/>
      <c r="K173"/>
      <c r="L173"/>
    </row>
    <row r="174" spans="1:12" s="3" customFormat="1" ht="15.75" x14ac:dyDescent="0.25">
      <c r="A174" s="126" t="s">
        <v>152</v>
      </c>
      <c r="B174" s="127">
        <v>0.5</v>
      </c>
      <c r="C174" s="128"/>
      <c r="D174" s="200"/>
      <c r="E174" s="201"/>
      <c r="F174" s="20">
        <f>IF(C174="s",B174*$B$172,0)</f>
        <v>0</v>
      </c>
      <c r="G174" s="22"/>
      <c r="I174" s="4"/>
      <c r="J174"/>
      <c r="K174"/>
      <c r="L174"/>
    </row>
    <row r="175" spans="1:12" s="3" customFormat="1" ht="15.75" x14ac:dyDescent="0.25">
      <c r="A175" s="126" t="s">
        <v>153</v>
      </c>
      <c r="B175" s="127">
        <v>0.5</v>
      </c>
      <c r="C175" s="128"/>
      <c r="D175" s="200"/>
      <c r="E175" s="201"/>
      <c r="F175" s="24">
        <f>IF(C175="s",B175*$B$172,0)</f>
        <v>0</v>
      </c>
      <c r="G175" s="22"/>
      <c r="I175" s="4"/>
      <c r="J175"/>
      <c r="K175"/>
      <c r="L175"/>
    </row>
    <row r="176" spans="1:12" s="3" customFormat="1" ht="25.5" customHeight="1" thickBot="1" x14ac:dyDescent="0.3">
      <c r="A176" s="154" t="s">
        <v>154</v>
      </c>
      <c r="B176" s="134">
        <v>0.15</v>
      </c>
      <c r="C176" s="135"/>
      <c r="D176" s="135"/>
      <c r="E176" s="148"/>
      <c r="F176" s="42">
        <f>SUM(F178:F179)</f>
        <v>0</v>
      </c>
      <c r="G176" s="22"/>
      <c r="I176" s="4"/>
      <c r="J176"/>
      <c r="K176"/>
      <c r="L176"/>
    </row>
    <row r="177" spans="1:12" s="3" customFormat="1" ht="15.75" customHeight="1" x14ac:dyDescent="0.25">
      <c r="A177" s="122" t="s">
        <v>118</v>
      </c>
      <c r="B177" s="169"/>
      <c r="C177" s="124"/>
      <c r="D177" s="124"/>
      <c r="E177" s="124"/>
      <c r="F177" s="92"/>
      <c r="G177" s="22"/>
      <c r="I177" s="4"/>
      <c r="J177"/>
      <c r="K177"/>
      <c r="L177"/>
    </row>
    <row r="178" spans="1:12" s="3" customFormat="1" ht="16.149999999999999" customHeight="1" x14ac:dyDescent="0.25">
      <c r="A178" s="126" t="s">
        <v>155</v>
      </c>
      <c r="B178" s="127">
        <v>0.5</v>
      </c>
      <c r="C178" s="128"/>
      <c r="D178" s="200"/>
      <c r="E178" s="201"/>
      <c r="F178" s="20">
        <f>IF(C178="s",B178*$B$176,0)</f>
        <v>0</v>
      </c>
      <c r="G178" s="22"/>
      <c r="I178" s="4"/>
      <c r="J178"/>
      <c r="K178"/>
      <c r="L178"/>
    </row>
    <row r="179" spans="1:12" s="3" customFormat="1" ht="18" customHeight="1" x14ac:dyDescent="0.25">
      <c r="A179" s="126" t="s">
        <v>156</v>
      </c>
      <c r="B179" s="127">
        <v>0.5</v>
      </c>
      <c r="C179" s="128"/>
      <c r="D179" s="200"/>
      <c r="E179" s="201"/>
      <c r="F179" s="24">
        <f>IF(C179="s",B179*$B$176,0)</f>
        <v>0</v>
      </c>
      <c r="G179" s="22"/>
      <c r="I179" s="4"/>
      <c r="J179"/>
      <c r="K179"/>
      <c r="L179"/>
    </row>
    <row r="180" spans="1:12" s="3" customFormat="1" ht="31.5" customHeight="1" thickBot="1" x14ac:dyDescent="0.3">
      <c r="A180" s="154" t="s">
        <v>157</v>
      </c>
      <c r="B180" s="134">
        <v>0.1</v>
      </c>
      <c r="C180" s="135"/>
      <c r="D180" s="135"/>
      <c r="E180" s="135"/>
      <c r="F180" s="42" t="str">
        <f>IF(AND(C184="n.a",C185&lt;&gt;"n.a"),SUM(F182,F185),IF(AND(C184&lt;&gt;"n.a",C185="n.a"),SUM(F182,F184),"Respeite a modalidade!"))</f>
        <v>Respeite a modalidade!</v>
      </c>
      <c r="G180" s="22"/>
      <c r="I180" s="4"/>
      <c r="J180"/>
      <c r="K180"/>
      <c r="L180"/>
    </row>
    <row r="181" spans="1:12" s="3" customFormat="1" ht="15.75" customHeight="1" x14ac:dyDescent="0.25">
      <c r="A181" s="122" t="s">
        <v>158</v>
      </c>
      <c r="B181" s="169"/>
      <c r="C181" s="124"/>
      <c r="D181" s="124"/>
      <c r="E181" s="124"/>
      <c r="F181" s="92"/>
      <c r="G181" s="22"/>
      <c r="I181" s="4"/>
      <c r="J181"/>
      <c r="K181"/>
      <c r="L181"/>
    </row>
    <row r="182" spans="1:12" s="3" customFormat="1" ht="15.75" x14ac:dyDescent="0.25">
      <c r="A182" s="142" t="s">
        <v>307</v>
      </c>
      <c r="B182" s="127">
        <v>0.5</v>
      </c>
      <c r="C182" s="128"/>
      <c r="D182" s="200"/>
      <c r="E182" s="201"/>
      <c r="F182" s="57">
        <f>IF(C182="s",B182*$B$180,0)</f>
        <v>0</v>
      </c>
      <c r="G182" s="22"/>
      <c r="I182" s="4"/>
      <c r="J182"/>
      <c r="K182"/>
      <c r="L182"/>
    </row>
    <row r="183" spans="1:12" s="3" customFormat="1" ht="15.75" x14ac:dyDescent="0.25">
      <c r="A183" s="122" t="s">
        <v>159</v>
      </c>
      <c r="B183" s="169"/>
      <c r="C183" s="124"/>
      <c r="D183" s="124"/>
      <c r="E183" s="124"/>
      <c r="F183" s="92"/>
      <c r="G183" s="22"/>
      <c r="I183" s="4"/>
      <c r="J183"/>
      <c r="K183"/>
      <c r="L183"/>
    </row>
    <row r="184" spans="1:12" s="3" customFormat="1" ht="15.75" customHeight="1" x14ac:dyDescent="0.25">
      <c r="A184" s="142" t="s">
        <v>160</v>
      </c>
      <c r="B184" s="127">
        <v>0.5</v>
      </c>
      <c r="C184" s="128"/>
      <c r="D184" s="200"/>
      <c r="E184" s="201"/>
      <c r="F184" s="20">
        <f>IF(C184="s",B184*$B$180,0)</f>
        <v>0</v>
      </c>
      <c r="G184" s="22"/>
      <c r="I184" s="4"/>
      <c r="J184"/>
      <c r="K184"/>
      <c r="L184"/>
    </row>
    <row r="185" spans="1:12" s="3" customFormat="1" ht="15.75" customHeight="1" x14ac:dyDescent="0.25">
      <c r="A185" s="142" t="s">
        <v>161</v>
      </c>
      <c r="B185" s="127">
        <v>0.5</v>
      </c>
      <c r="C185" s="128"/>
      <c r="D185" s="200"/>
      <c r="E185" s="201"/>
      <c r="F185" s="24">
        <f>IF(C185="s",B185*$B$180,0)</f>
        <v>0</v>
      </c>
      <c r="G185" s="22"/>
      <c r="I185" s="4"/>
      <c r="J185"/>
      <c r="K185"/>
      <c r="L185"/>
    </row>
    <row r="186" spans="1:12" s="3" customFormat="1" ht="16.5" thickBot="1" x14ac:dyDescent="0.3">
      <c r="A186" s="133" t="s">
        <v>162</v>
      </c>
      <c r="B186" s="134">
        <v>0.15</v>
      </c>
      <c r="C186" s="135"/>
      <c r="D186" s="135"/>
      <c r="E186" s="135"/>
      <c r="F186" s="42">
        <f>SUM(F188:F190)</f>
        <v>0</v>
      </c>
      <c r="G186" s="22"/>
      <c r="I186" s="4"/>
      <c r="J186"/>
      <c r="K186"/>
      <c r="L186"/>
    </row>
    <row r="187" spans="1:12" s="3" customFormat="1" ht="15.75" customHeight="1" x14ac:dyDescent="0.25">
      <c r="A187" s="122" t="s">
        <v>163</v>
      </c>
      <c r="B187" s="169"/>
      <c r="C187" s="124"/>
      <c r="D187" s="124"/>
      <c r="E187" s="124"/>
      <c r="F187" s="92"/>
      <c r="G187" s="22"/>
      <c r="I187" s="4"/>
      <c r="J187"/>
      <c r="K187"/>
      <c r="L187"/>
    </row>
    <row r="188" spans="1:12" s="3" customFormat="1" ht="15.75" x14ac:dyDescent="0.25">
      <c r="A188" s="131" t="s">
        <v>164</v>
      </c>
      <c r="B188" s="127">
        <v>0.5</v>
      </c>
      <c r="C188" s="128"/>
      <c r="D188" s="200"/>
      <c r="E188" s="201"/>
      <c r="F188" s="20">
        <f>IF(C188="s",B188*$B$186,0)</f>
        <v>0</v>
      </c>
      <c r="G188" s="22"/>
      <c r="I188" s="4"/>
      <c r="J188"/>
      <c r="K188"/>
      <c r="L188"/>
    </row>
    <row r="189" spans="1:12" s="3" customFormat="1" ht="15.75" x14ac:dyDescent="0.25">
      <c r="A189" s="131" t="s">
        <v>165</v>
      </c>
      <c r="B189" s="127">
        <v>0.25</v>
      </c>
      <c r="C189" s="128"/>
      <c r="D189" s="200"/>
      <c r="E189" s="201"/>
      <c r="F189" s="21">
        <f>IF(C189="s",B189*$B$186,0)</f>
        <v>0</v>
      </c>
      <c r="G189" s="22"/>
      <c r="I189" s="4"/>
      <c r="J189"/>
      <c r="K189"/>
      <c r="L189"/>
    </row>
    <row r="190" spans="1:12" s="3" customFormat="1" ht="15.75" x14ac:dyDescent="0.25">
      <c r="A190" s="131" t="s">
        <v>166</v>
      </c>
      <c r="B190" s="127">
        <v>0.25</v>
      </c>
      <c r="C190" s="128"/>
      <c r="D190" s="200"/>
      <c r="E190" s="201"/>
      <c r="F190" s="24">
        <f>IF(C190="s",B190*$B$186,0)</f>
        <v>0</v>
      </c>
      <c r="G190" s="22"/>
      <c r="I190" s="4"/>
      <c r="J190"/>
      <c r="K190"/>
      <c r="L190"/>
    </row>
    <row r="191" spans="1:12" s="3" customFormat="1" ht="15.75" x14ac:dyDescent="0.25">
      <c r="A191" s="116" t="s">
        <v>167</v>
      </c>
      <c r="B191" s="134">
        <v>0.1</v>
      </c>
      <c r="C191" s="135"/>
      <c r="D191" s="135"/>
      <c r="E191" s="148"/>
      <c r="F191" s="54">
        <f>SUM(F193:F197)</f>
        <v>0</v>
      </c>
      <c r="G191" s="22"/>
      <c r="I191" s="4"/>
      <c r="J191"/>
      <c r="K191"/>
      <c r="L191"/>
    </row>
    <row r="192" spans="1:12" s="3" customFormat="1" ht="15.75" customHeight="1" x14ac:dyDescent="0.25">
      <c r="A192" s="122" t="s">
        <v>118</v>
      </c>
      <c r="B192" s="169"/>
      <c r="C192" s="124"/>
      <c r="D192" s="124"/>
      <c r="E192" s="124"/>
      <c r="F192" s="92"/>
      <c r="G192" s="22"/>
      <c r="I192" s="4"/>
      <c r="J192"/>
      <c r="K192"/>
      <c r="L192"/>
    </row>
    <row r="193" spans="1:12" s="3" customFormat="1" ht="15.75" x14ac:dyDescent="0.25">
      <c r="A193" s="131" t="s">
        <v>168</v>
      </c>
      <c r="B193" s="127">
        <v>0.2</v>
      </c>
      <c r="C193" s="128"/>
      <c r="D193" s="200"/>
      <c r="E193" s="201"/>
      <c r="F193" s="20">
        <f>IF(C193="s",B193*$B$191,0)</f>
        <v>0</v>
      </c>
      <c r="G193" s="22"/>
      <c r="I193" s="4"/>
      <c r="J193"/>
      <c r="K193"/>
      <c r="L193"/>
    </row>
    <row r="194" spans="1:12" s="3" customFormat="1" ht="29.45" customHeight="1" x14ac:dyDescent="0.25">
      <c r="A194" s="131" t="s">
        <v>322</v>
      </c>
      <c r="B194" s="127">
        <v>0.2</v>
      </c>
      <c r="C194" s="128"/>
      <c r="D194" s="200"/>
      <c r="E194" s="201"/>
      <c r="F194" s="21">
        <f>IF(C194="s",B194*$B$191,0)</f>
        <v>0</v>
      </c>
      <c r="G194" s="22"/>
      <c r="I194" s="4"/>
      <c r="J194"/>
      <c r="K194"/>
      <c r="L194"/>
    </row>
    <row r="195" spans="1:12" s="3" customFormat="1" ht="15.75" customHeight="1" x14ac:dyDescent="0.25">
      <c r="A195" s="131" t="s">
        <v>169</v>
      </c>
      <c r="B195" s="127">
        <v>0.2</v>
      </c>
      <c r="C195" s="128"/>
      <c r="D195" s="200"/>
      <c r="E195" s="201"/>
      <c r="F195" s="21">
        <f>IF(C195="s",B195*$B$191,0)</f>
        <v>0</v>
      </c>
      <c r="G195" s="22"/>
      <c r="I195" s="4"/>
      <c r="J195"/>
      <c r="K195"/>
      <c r="L195"/>
    </row>
    <row r="196" spans="1:12" s="3" customFormat="1" ht="15.75" customHeight="1" x14ac:dyDescent="0.25">
      <c r="A196" s="131" t="s">
        <v>308</v>
      </c>
      <c r="B196" s="127">
        <v>0.2</v>
      </c>
      <c r="C196" s="128"/>
      <c r="D196" s="200"/>
      <c r="E196" s="201"/>
      <c r="F196" s="21">
        <f>IF(C196="s",B196*$B$191,0)</f>
        <v>0</v>
      </c>
      <c r="G196" s="22"/>
      <c r="I196" s="4"/>
      <c r="J196"/>
      <c r="K196"/>
      <c r="L196"/>
    </row>
    <row r="197" spans="1:12" s="3" customFormat="1" ht="15.75" x14ac:dyDescent="0.25">
      <c r="A197" s="136" t="s">
        <v>170</v>
      </c>
      <c r="B197" s="127">
        <v>0.2</v>
      </c>
      <c r="C197" s="128"/>
      <c r="D197" s="200"/>
      <c r="E197" s="201"/>
      <c r="F197" s="24">
        <f>IF(C197="s",B197*$B$191,0)</f>
        <v>0</v>
      </c>
      <c r="G197" s="22"/>
      <c r="I197" s="4"/>
      <c r="J197"/>
      <c r="K197"/>
      <c r="L197"/>
    </row>
    <row r="198" spans="1:12" s="3" customFormat="1" ht="15.75" x14ac:dyDescent="0.25">
      <c r="A198" s="175" t="s">
        <v>171</v>
      </c>
      <c r="B198" s="134">
        <v>0.1</v>
      </c>
      <c r="C198" s="135"/>
      <c r="D198" s="135"/>
      <c r="E198" s="148"/>
      <c r="F198" s="54">
        <f>SUM(F200:F201)</f>
        <v>0</v>
      </c>
      <c r="G198" s="22"/>
      <c r="I198" s="4"/>
      <c r="J198"/>
      <c r="K198"/>
      <c r="L198"/>
    </row>
    <row r="199" spans="1:12" s="3" customFormat="1" ht="15.75" customHeight="1" x14ac:dyDescent="0.25">
      <c r="A199" s="176" t="s">
        <v>172</v>
      </c>
      <c r="B199" s="169"/>
      <c r="C199" s="124"/>
      <c r="D199" s="124"/>
      <c r="E199" s="125"/>
      <c r="F199" s="66"/>
      <c r="G199" s="22"/>
      <c r="I199" s="4"/>
      <c r="J199"/>
      <c r="K199"/>
      <c r="L199"/>
    </row>
    <row r="200" spans="1:12" s="3" customFormat="1" ht="15.75" customHeight="1" x14ac:dyDescent="0.25">
      <c r="A200" s="136" t="s">
        <v>173</v>
      </c>
      <c r="B200" s="127">
        <v>0.5</v>
      </c>
      <c r="C200" s="128"/>
      <c r="D200" s="200"/>
      <c r="E200" s="201"/>
      <c r="F200" s="20">
        <f>IF(C200="s",B200*$B$198,0)</f>
        <v>0</v>
      </c>
      <c r="G200" s="22"/>
      <c r="I200" s="4"/>
      <c r="J200"/>
      <c r="K200"/>
      <c r="L200"/>
    </row>
    <row r="201" spans="1:12" s="3" customFormat="1" ht="15.75" x14ac:dyDescent="0.25">
      <c r="A201" s="136" t="s">
        <v>174</v>
      </c>
      <c r="B201" s="127">
        <v>0.5</v>
      </c>
      <c r="C201" s="128"/>
      <c r="D201" s="200"/>
      <c r="E201" s="201"/>
      <c r="F201" s="24">
        <f>IF(C201="s",B201*$B$198,0)</f>
        <v>0</v>
      </c>
      <c r="G201" s="22"/>
      <c r="I201" s="4"/>
      <c r="J201"/>
      <c r="K201"/>
      <c r="L201"/>
    </row>
    <row r="202" spans="1:12" s="3" customFormat="1" ht="32.25" thickBot="1" x14ac:dyDescent="0.3">
      <c r="A202" s="133" t="s">
        <v>309</v>
      </c>
      <c r="B202" s="134">
        <v>0.15</v>
      </c>
      <c r="C202" s="135"/>
      <c r="D202" s="135"/>
      <c r="E202" s="148"/>
      <c r="F202" s="42">
        <f>SUM(F204:F207)</f>
        <v>0</v>
      </c>
      <c r="G202" s="67"/>
      <c r="I202" s="4"/>
      <c r="J202"/>
      <c r="K202"/>
      <c r="L202"/>
    </row>
    <row r="203" spans="1:12" s="3" customFormat="1" ht="15.75" customHeight="1" x14ac:dyDescent="0.25">
      <c r="A203" s="176" t="s">
        <v>14</v>
      </c>
      <c r="B203" s="169"/>
      <c r="C203" s="124"/>
      <c r="D203" s="124"/>
      <c r="E203" s="125"/>
      <c r="F203" s="66"/>
      <c r="G203" s="22"/>
      <c r="I203" s="4"/>
      <c r="J203"/>
      <c r="K203"/>
      <c r="L203"/>
    </row>
    <row r="204" spans="1:12" s="3" customFormat="1" ht="15.75" x14ac:dyDescent="0.25">
      <c r="A204" s="136" t="s">
        <v>175</v>
      </c>
      <c r="B204" s="127">
        <v>0.25</v>
      </c>
      <c r="C204" s="128"/>
      <c r="D204" s="200"/>
      <c r="E204" s="201"/>
      <c r="F204" s="20">
        <f>IF(C204="s",B204*$B$202,0)</f>
        <v>0</v>
      </c>
      <c r="G204" s="22"/>
      <c r="I204" s="4"/>
      <c r="J204"/>
      <c r="K204"/>
      <c r="L204"/>
    </row>
    <row r="205" spans="1:12" s="3" customFormat="1" ht="15.75" x14ac:dyDescent="0.25">
      <c r="A205" s="136" t="s">
        <v>176</v>
      </c>
      <c r="B205" s="127">
        <v>0.25</v>
      </c>
      <c r="C205" s="128"/>
      <c r="D205" s="200"/>
      <c r="E205" s="201"/>
      <c r="F205" s="21">
        <f>IF(C205="s",B205*$B$202,0)</f>
        <v>0</v>
      </c>
      <c r="G205" s="22"/>
      <c r="I205" s="4"/>
      <c r="J205"/>
      <c r="K205"/>
      <c r="L205"/>
    </row>
    <row r="206" spans="1:12" s="3" customFormat="1" ht="31.5" x14ac:dyDescent="0.25">
      <c r="A206" s="136" t="s">
        <v>177</v>
      </c>
      <c r="B206" s="127">
        <v>0.25</v>
      </c>
      <c r="C206" s="128"/>
      <c r="D206" s="200"/>
      <c r="E206" s="201"/>
      <c r="F206" s="21">
        <f>IF(C206="s",B206*$B$202,0)</f>
        <v>0</v>
      </c>
      <c r="G206" s="22"/>
      <c r="I206" s="4"/>
      <c r="J206"/>
      <c r="K206"/>
      <c r="L206"/>
    </row>
    <row r="207" spans="1:12" s="3" customFormat="1" ht="15.75" customHeight="1" x14ac:dyDescent="0.25">
      <c r="A207" s="136" t="s">
        <v>178</v>
      </c>
      <c r="B207" s="127">
        <v>0.25</v>
      </c>
      <c r="C207" s="128"/>
      <c r="D207" s="200"/>
      <c r="E207" s="201"/>
      <c r="F207" s="24">
        <f>IF(C207="s",B207*$B$202,0)</f>
        <v>0</v>
      </c>
      <c r="G207" s="22"/>
      <c r="I207" s="4"/>
      <c r="J207"/>
      <c r="K207"/>
      <c r="L207"/>
    </row>
    <row r="208" spans="1:12" s="3" customFormat="1" ht="16.5" thickBot="1" x14ac:dyDescent="0.3">
      <c r="A208" s="133" t="s">
        <v>179</v>
      </c>
      <c r="B208" s="134">
        <v>0.15</v>
      </c>
      <c r="C208" s="135"/>
      <c r="D208" s="135"/>
      <c r="E208" s="148"/>
      <c r="F208" s="42">
        <f>SUM(F210:F213)</f>
        <v>0</v>
      </c>
      <c r="G208" s="22"/>
      <c r="I208" s="4"/>
      <c r="J208"/>
      <c r="K208"/>
      <c r="L208"/>
    </row>
    <row r="209" spans="1:12" s="3" customFormat="1" ht="15.75" customHeight="1" x14ac:dyDescent="0.25">
      <c r="A209" s="122" t="s">
        <v>180</v>
      </c>
      <c r="B209" s="123"/>
      <c r="C209" s="124"/>
      <c r="D209" s="124"/>
      <c r="E209" s="125"/>
      <c r="F209" s="66"/>
      <c r="G209" s="22"/>
      <c r="I209" s="4"/>
      <c r="J209"/>
      <c r="K209"/>
      <c r="L209"/>
    </row>
    <row r="210" spans="1:12" s="3" customFormat="1" ht="15.75" customHeight="1" x14ac:dyDescent="0.25">
      <c r="A210" s="136" t="s">
        <v>181</v>
      </c>
      <c r="B210" s="127">
        <v>0.25</v>
      </c>
      <c r="C210" s="128"/>
      <c r="D210" s="200"/>
      <c r="E210" s="201"/>
      <c r="F210" s="20">
        <f>IF(C210="s",B210*$B$208,0)</f>
        <v>0</v>
      </c>
      <c r="G210" s="22"/>
      <c r="I210" s="4"/>
      <c r="J210"/>
      <c r="K210"/>
      <c r="L210"/>
    </row>
    <row r="211" spans="1:12" s="3" customFormat="1" ht="15.75" x14ac:dyDescent="0.25">
      <c r="A211" s="136" t="s">
        <v>182</v>
      </c>
      <c r="B211" s="127">
        <v>0.25</v>
      </c>
      <c r="C211" s="128"/>
      <c r="D211" s="200"/>
      <c r="E211" s="201"/>
      <c r="F211" s="21">
        <f>IF(C211="s",B211*$B$208,0)</f>
        <v>0</v>
      </c>
      <c r="G211" s="22"/>
      <c r="I211" s="4"/>
      <c r="J211"/>
      <c r="K211"/>
      <c r="L211"/>
    </row>
    <row r="212" spans="1:12" s="3" customFormat="1" ht="15.75" customHeight="1" x14ac:dyDescent="0.25">
      <c r="A212" s="136" t="s">
        <v>183</v>
      </c>
      <c r="B212" s="127">
        <v>0.25</v>
      </c>
      <c r="C212" s="128"/>
      <c r="D212" s="200"/>
      <c r="E212" s="201"/>
      <c r="F212" s="21">
        <f>IF(C212="s",B212*$B$208,0)</f>
        <v>0</v>
      </c>
      <c r="G212" s="22"/>
      <c r="I212" s="4"/>
      <c r="J212"/>
      <c r="K212"/>
      <c r="L212"/>
    </row>
    <row r="213" spans="1:12" s="3" customFormat="1" ht="15.75" customHeight="1" x14ac:dyDescent="0.25">
      <c r="A213" s="136" t="s">
        <v>184</v>
      </c>
      <c r="B213" s="127">
        <v>0.25</v>
      </c>
      <c r="C213" s="128"/>
      <c r="D213" s="200"/>
      <c r="E213" s="201"/>
      <c r="F213" s="24">
        <f>IF(C213="s",B213*$B$208,0)</f>
        <v>0</v>
      </c>
      <c r="G213" s="22"/>
      <c r="I213" s="4"/>
      <c r="J213"/>
      <c r="K213"/>
      <c r="L213"/>
    </row>
    <row r="214" spans="1:12" s="3" customFormat="1" ht="19.5" thickBot="1" x14ac:dyDescent="0.35">
      <c r="A214" s="113" t="s">
        <v>185</v>
      </c>
      <c r="B214" s="177">
        <v>0.02</v>
      </c>
      <c r="C214" s="178"/>
      <c r="D214" s="207"/>
      <c r="E214" s="208"/>
      <c r="F214" s="68">
        <f>SUM(F215,F220,F223)*B214</f>
        <v>0</v>
      </c>
      <c r="G214" s="69"/>
      <c r="I214" s="4"/>
      <c r="J214"/>
      <c r="K214"/>
      <c r="L214"/>
    </row>
    <row r="215" spans="1:12" s="3" customFormat="1" ht="16.5" thickBot="1" x14ac:dyDescent="0.3">
      <c r="A215" s="116" t="s">
        <v>186</v>
      </c>
      <c r="B215" s="140">
        <v>0.3</v>
      </c>
      <c r="C215" s="141"/>
      <c r="D215" s="135"/>
      <c r="E215" s="148"/>
      <c r="F215" s="56">
        <f>SUM(F217:F219)</f>
        <v>0</v>
      </c>
      <c r="G215" s="9"/>
      <c r="I215" s="4"/>
      <c r="J215"/>
      <c r="K215"/>
      <c r="L215"/>
    </row>
    <row r="216" spans="1:12" s="3" customFormat="1" ht="15.75" x14ac:dyDescent="0.25">
      <c r="A216" s="176" t="s">
        <v>187</v>
      </c>
      <c r="B216" s="169"/>
      <c r="C216" s="124"/>
      <c r="D216" s="124"/>
      <c r="E216" s="125"/>
      <c r="F216" s="66"/>
      <c r="G216" s="22"/>
      <c r="I216" s="4"/>
      <c r="J216"/>
      <c r="K216"/>
      <c r="L216"/>
    </row>
    <row r="217" spans="1:12" s="3" customFormat="1" ht="15.75" x14ac:dyDescent="0.25">
      <c r="A217" s="131" t="s">
        <v>188</v>
      </c>
      <c r="B217" s="127">
        <v>0.3</v>
      </c>
      <c r="C217" s="128"/>
      <c r="D217" s="200"/>
      <c r="E217" s="201"/>
      <c r="F217" s="20">
        <f>IF(C217="s",B217*$B$215,0)</f>
        <v>0</v>
      </c>
      <c r="G217" s="70"/>
      <c r="I217" s="4"/>
      <c r="J217"/>
      <c r="K217"/>
      <c r="L217"/>
    </row>
    <row r="218" spans="1:12" s="3" customFormat="1" ht="15.75" x14ac:dyDescent="0.25">
      <c r="A218" s="131" t="s">
        <v>189</v>
      </c>
      <c r="B218" s="127">
        <v>0.4</v>
      </c>
      <c r="C218" s="128"/>
      <c r="D218" s="200"/>
      <c r="E218" s="201"/>
      <c r="F218" s="21">
        <f>IF(C218="s",B218*$B$215,0)</f>
        <v>0</v>
      </c>
      <c r="G218" s="67"/>
      <c r="I218" s="4"/>
      <c r="J218"/>
      <c r="K218"/>
      <c r="L218"/>
    </row>
    <row r="219" spans="1:12" s="3" customFormat="1" ht="15.75" x14ac:dyDescent="0.25">
      <c r="A219" s="131" t="s">
        <v>190</v>
      </c>
      <c r="B219" s="127">
        <v>0.3</v>
      </c>
      <c r="C219" s="128"/>
      <c r="D219" s="200"/>
      <c r="E219" s="201"/>
      <c r="F219" s="24">
        <f>IF(C219="s",B219*$B$215,0)</f>
        <v>0</v>
      </c>
      <c r="G219" s="67"/>
      <c r="I219" s="4"/>
      <c r="J219"/>
      <c r="K219"/>
      <c r="L219"/>
    </row>
    <row r="220" spans="1:12" s="3" customFormat="1" ht="32.25" thickBot="1" x14ac:dyDescent="0.3">
      <c r="A220" s="116" t="s">
        <v>191</v>
      </c>
      <c r="B220" s="134">
        <v>0.4</v>
      </c>
      <c r="C220" s="135"/>
      <c r="D220" s="135"/>
      <c r="E220" s="148"/>
      <c r="F220" s="42">
        <f>SUM(F222)</f>
        <v>0</v>
      </c>
      <c r="G220" s="67"/>
      <c r="I220" s="4"/>
      <c r="J220"/>
      <c r="K220"/>
      <c r="L220"/>
    </row>
    <row r="221" spans="1:12" s="3" customFormat="1" ht="15.75" x14ac:dyDescent="0.25">
      <c r="A221" s="122" t="s">
        <v>192</v>
      </c>
      <c r="B221" s="123"/>
      <c r="C221" s="124"/>
      <c r="D221" s="124"/>
      <c r="E221" s="125"/>
      <c r="F221" s="66"/>
      <c r="G221" s="22"/>
      <c r="I221" s="4"/>
      <c r="J221"/>
      <c r="K221"/>
      <c r="L221"/>
    </row>
    <row r="222" spans="1:12" s="3" customFormat="1" ht="15.75" x14ac:dyDescent="0.25">
      <c r="A222" s="131" t="s">
        <v>193</v>
      </c>
      <c r="B222" s="127">
        <v>1</v>
      </c>
      <c r="C222" s="128"/>
      <c r="D222" s="200"/>
      <c r="E222" s="201"/>
      <c r="F222" s="57">
        <f>IF(C222="s",B222*$B$220,0)</f>
        <v>0</v>
      </c>
      <c r="G222" s="67"/>
      <c r="I222" s="4"/>
      <c r="J222"/>
      <c r="K222"/>
      <c r="L222"/>
    </row>
    <row r="223" spans="1:12" s="3" customFormat="1" ht="16.5" thickBot="1" x14ac:dyDescent="0.3">
      <c r="A223" s="116" t="s">
        <v>194</v>
      </c>
      <c r="B223" s="134">
        <v>0.3</v>
      </c>
      <c r="C223" s="135"/>
      <c r="D223" s="135"/>
      <c r="E223" s="135"/>
      <c r="F223" s="42">
        <f>SUM(F225:F226)</f>
        <v>0</v>
      </c>
      <c r="G223" s="67"/>
      <c r="I223" s="4"/>
      <c r="J223"/>
      <c r="K223"/>
      <c r="L223"/>
    </row>
    <row r="224" spans="1:12" s="3" customFormat="1" ht="15.75" x14ac:dyDescent="0.25">
      <c r="A224" s="176" t="s">
        <v>195</v>
      </c>
      <c r="B224" s="169"/>
      <c r="C224" s="124"/>
      <c r="D224" s="124"/>
      <c r="E224" s="125"/>
      <c r="F224" s="66"/>
      <c r="G224" s="22"/>
      <c r="I224" s="4"/>
      <c r="J224"/>
      <c r="K224"/>
      <c r="L224"/>
    </row>
    <row r="225" spans="1:12" s="3" customFormat="1" ht="15.75" x14ac:dyDescent="0.25">
      <c r="A225" s="131" t="s">
        <v>196</v>
      </c>
      <c r="B225" s="127">
        <v>0.5</v>
      </c>
      <c r="C225" s="128"/>
      <c r="D225" s="200"/>
      <c r="E225" s="201"/>
      <c r="F225" s="20">
        <f>IF(C225="s",B225*$B$223,0)</f>
        <v>0</v>
      </c>
      <c r="G225" s="67"/>
      <c r="I225" s="4"/>
      <c r="J225"/>
      <c r="K225"/>
      <c r="L225"/>
    </row>
    <row r="226" spans="1:12" s="3" customFormat="1" ht="15.75" x14ac:dyDescent="0.25">
      <c r="A226" s="131" t="s">
        <v>197</v>
      </c>
      <c r="B226" s="127">
        <v>0.5</v>
      </c>
      <c r="C226" s="128"/>
      <c r="D226" s="200"/>
      <c r="E226" s="201"/>
      <c r="F226" s="24">
        <f>IF(C226="s",B226*$B$223,0)</f>
        <v>0</v>
      </c>
      <c r="G226" s="67"/>
      <c r="I226" s="4"/>
      <c r="J226"/>
      <c r="K226"/>
      <c r="L226"/>
    </row>
    <row r="227" spans="1:12" s="3" customFormat="1" ht="19.5" thickBot="1" x14ac:dyDescent="0.3">
      <c r="A227" s="113" t="s">
        <v>198</v>
      </c>
      <c r="B227" s="156">
        <v>0.09</v>
      </c>
      <c r="C227" s="157"/>
      <c r="D227" s="157"/>
      <c r="E227" s="158"/>
      <c r="F227" s="27">
        <f>SUM(F228,F234,F242,F247,F251)*B227</f>
        <v>0</v>
      </c>
      <c r="G227" s="71"/>
      <c r="I227" s="4"/>
      <c r="J227"/>
      <c r="K227"/>
      <c r="L227"/>
    </row>
    <row r="228" spans="1:12" s="31" customFormat="1" ht="15.75" x14ac:dyDescent="0.25">
      <c r="A228" s="116" t="s">
        <v>199</v>
      </c>
      <c r="B228" s="140">
        <v>0.1</v>
      </c>
      <c r="C228" s="141"/>
      <c r="D228" s="135"/>
      <c r="E228" s="148"/>
      <c r="F228" s="72">
        <f>SUM(F230:F233)</f>
        <v>0</v>
      </c>
      <c r="G228" s="73"/>
      <c r="I228" s="32"/>
      <c r="J228" s="33"/>
      <c r="K228" s="33"/>
      <c r="L228" s="33"/>
    </row>
    <row r="229" spans="1:12" s="3" customFormat="1" ht="15.75" x14ac:dyDescent="0.25">
      <c r="A229" s="176" t="s">
        <v>118</v>
      </c>
      <c r="B229" s="169"/>
      <c r="C229" s="124"/>
      <c r="D229" s="124"/>
      <c r="E229" s="125"/>
      <c r="F229" s="66"/>
      <c r="G229" s="22"/>
      <c r="I229" s="4"/>
      <c r="J229"/>
      <c r="K229"/>
      <c r="L229"/>
    </row>
    <row r="230" spans="1:12" s="3" customFormat="1" ht="15.75" x14ac:dyDescent="0.25">
      <c r="A230" s="131" t="s">
        <v>200</v>
      </c>
      <c r="B230" s="127">
        <v>0.25</v>
      </c>
      <c r="C230" s="128"/>
      <c r="D230" s="200"/>
      <c r="E230" s="201"/>
      <c r="F230" s="21">
        <f>IF(C230="s",B230*$B$228,0)</f>
        <v>0</v>
      </c>
      <c r="G230" s="22"/>
      <c r="I230" s="4"/>
      <c r="J230"/>
      <c r="K230"/>
      <c r="L230"/>
    </row>
    <row r="231" spans="1:12" s="3" customFormat="1" ht="15.75" x14ac:dyDescent="0.25">
      <c r="A231" s="131" t="s">
        <v>201</v>
      </c>
      <c r="B231" s="127">
        <v>0.25</v>
      </c>
      <c r="C231" s="128"/>
      <c r="D231" s="200"/>
      <c r="E231" s="201"/>
      <c r="F231" s="21">
        <f>IF(C231="s",B231*$B$228,0)</f>
        <v>0</v>
      </c>
      <c r="G231" s="22"/>
      <c r="I231" s="4"/>
      <c r="J231"/>
      <c r="K231"/>
      <c r="L231"/>
    </row>
    <row r="232" spans="1:12" s="3" customFormat="1" ht="15.75" x14ac:dyDescent="0.25">
      <c r="A232" s="131" t="s">
        <v>202</v>
      </c>
      <c r="B232" s="127">
        <v>0.25</v>
      </c>
      <c r="C232" s="128"/>
      <c r="D232" s="200"/>
      <c r="E232" s="201"/>
      <c r="F232" s="21">
        <f>IF(C232="s",B232*$B$228,0)</f>
        <v>0</v>
      </c>
      <c r="G232" s="22"/>
      <c r="I232" s="4"/>
      <c r="J232"/>
      <c r="K232"/>
      <c r="L232"/>
    </row>
    <row r="233" spans="1:12" s="3" customFormat="1" ht="15.75" x14ac:dyDescent="0.25">
      <c r="A233" s="131" t="s">
        <v>203</v>
      </c>
      <c r="B233" s="127">
        <v>0.25</v>
      </c>
      <c r="C233" s="128"/>
      <c r="D233" s="200"/>
      <c r="E233" s="201"/>
      <c r="F233" s="21">
        <f>IF(C233="s",B233*$B$228,0)</f>
        <v>0</v>
      </c>
      <c r="G233" s="22"/>
      <c r="I233" s="4"/>
      <c r="J233"/>
      <c r="K233"/>
      <c r="L233"/>
    </row>
    <row r="234" spans="1:12" s="3" customFormat="1" ht="31.5" x14ac:dyDescent="0.25">
      <c r="A234" s="116" t="s">
        <v>204</v>
      </c>
      <c r="B234" s="134">
        <v>0.6</v>
      </c>
      <c r="C234" s="135"/>
      <c r="D234" s="135"/>
      <c r="E234" s="135"/>
      <c r="F234" s="54">
        <f>SUM(F236:F241)</f>
        <v>0</v>
      </c>
      <c r="G234" s="22"/>
      <c r="I234" s="4"/>
      <c r="J234"/>
      <c r="K234"/>
      <c r="L234"/>
    </row>
    <row r="235" spans="1:12" s="3" customFormat="1" ht="15.75" customHeight="1" x14ac:dyDescent="0.25">
      <c r="A235" s="176" t="s">
        <v>205</v>
      </c>
      <c r="B235" s="169"/>
      <c r="C235" s="124"/>
      <c r="D235" s="124"/>
      <c r="E235" s="125"/>
      <c r="F235" s="66"/>
      <c r="G235" s="22"/>
      <c r="I235" s="4"/>
      <c r="J235"/>
      <c r="K235"/>
      <c r="L235"/>
    </row>
    <row r="236" spans="1:12" s="3" customFormat="1" ht="15.75" x14ac:dyDescent="0.25">
      <c r="A236" s="131" t="s">
        <v>206</v>
      </c>
      <c r="B236" s="127">
        <v>0.05</v>
      </c>
      <c r="C236" s="128"/>
      <c r="D236" s="200"/>
      <c r="E236" s="201"/>
      <c r="F236" s="100">
        <f>IF(C236="s",B236*$B$234,0)</f>
        <v>0</v>
      </c>
      <c r="G236" s="22"/>
      <c r="I236" s="4"/>
      <c r="J236"/>
      <c r="K236"/>
      <c r="L236"/>
    </row>
    <row r="237" spans="1:12" s="3" customFormat="1" ht="15.75" x14ac:dyDescent="0.25">
      <c r="A237" s="131" t="s">
        <v>207</v>
      </c>
      <c r="B237" s="127">
        <v>0.05</v>
      </c>
      <c r="C237" s="128"/>
      <c r="D237" s="200"/>
      <c r="E237" s="201"/>
      <c r="F237" s="102">
        <f>IF(C237="s",B237*$B$234,0)</f>
        <v>0</v>
      </c>
      <c r="G237" s="22"/>
      <c r="I237" s="4"/>
      <c r="J237"/>
      <c r="K237"/>
      <c r="L237"/>
    </row>
    <row r="238" spans="1:12" s="3" customFormat="1" ht="15.75" x14ac:dyDescent="0.25">
      <c r="A238" s="179" t="s">
        <v>208</v>
      </c>
      <c r="B238" s="180"/>
      <c r="C238" s="181"/>
      <c r="D238" s="181"/>
      <c r="E238" s="182"/>
      <c r="F238" s="107"/>
      <c r="G238" s="22"/>
      <c r="I238" s="4"/>
      <c r="J238"/>
      <c r="K238"/>
      <c r="L238"/>
    </row>
    <row r="239" spans="1:12" s="3" customFormat="1" ht="21.6" customHeight="1" x14ac:dyDescent="0.25">
      <c r="A239" s="183" t="s">
        <v>209</v>
      </c>
      <c r="B239" s="143">
        <v>0.6</v>
      </c>
      <c r="C239" s="128"/>
      <c r="D239" s="200"/>
      <c r="E239" s="201"/>
      <c r="F239" s="100">
        <f>IF(C239="s",B239*$B$234,0)</f>
        <v>0</v>
      </c>
      <c r="G239" s="22"/>
      <c r="I239" s="4"/>
      <c r="J239"/>
      <c r="K239"/>
      <c r="L239"/>
    </row>
    <row r="240" spans="1:12" s="3" customFormat="1" ht="15.75" x14ac:dyDescent="0.25">
      <c r="A240" s="131" t="s">
        <v>210</v>
      </c>
      <c r="B240" s="127">
        <v>0.2</v>
      </c>
      <c r="C240" s="128"/>
      <c r="D240" s="200"/>
      <c r="E240" s="201"/>
      <c r="F240" s="101">
        <f>IF(C240="s",B240*$B$234,0)</f>
        <v>0</v>
      </c>
      <c r="G240" s="22"/>
      <c r="I240" s="4"/>
      <c r="J240"/>
      <c r="K240"/>
      <c r="L240"/>
    </row>
    <row r="241" spans="1:12" s="3" customFormat="1" ht="15.75" x14ac:dyDescent="0.25">
      <c r="A241" s="126" t="s">
        <v>211</v>
      </c>
      <c r="B241" s="127">
        <v>0.1</v>
      </c>
      <c r="C241" s="128"/>
      <c r="D241" s="200"/>
      <c r="E241" s="201"/>
      <c r="F241" s="102">
        <f>IF(C241="s",B241*$B$234,0)</f>
        <v>0</v>
      </c>
      <c r="G241" s="22"/>
      <c r="I241" s="4"/>
      <c r="J241"/>
      <c r="K241"/>
      <c r="L241"/>
    </row>
    <row r="242" spans="1:12" s="3" customFormat="1" ht="32.25" thickBot="1" x14ac:dyDescent="0.3">
      <c r="A242" s="154" t="s">
        <v>212</v>
      </c>
      <c r="B242" s="134">
        <v>0.1</v>
      </c>
      <c r="C242" s="135"/>
      <c r="D242" s="135"/>
      <c r="E242" s="135"/>
      <c r="F242" s="42">
        <f>SUM(F244:F246)</f>
        <v>0</v>
      </c>
      <c r="G242" s="22"/>
      <c r="I242" s="4"/>
      <c r="J242"/>
      <c r="K242"/>
      <c r="L242"/>
    </row>
    <row r="243" spans="1:12" s="3" customFormat="1" ht="15.75" x14ac:dyDescent="0.25">
      <c r="A243" s="176" t="s">
        <v>58</v>
      </c>
      <c r="B243" s="169"/>
      <c r="C243" s="124"/>
      <c r="D243" s="124"/>
      <c r="E243" s="125"/>
      <c r="F243" s="66"/>
      <c r="G243" s="22"/>
      <c r="I243" s="4"/>
      <c r="J243"/>
      <c r="K243"/>
      <c r="L243"/>
    </row>
    <row r="244" spans="1:12" s="3" customFormat="1" ht="15.75" x14ac:dyDescent="0.25">
      <c r="A244" s="131" t="s">
        <v>213</v>
      </c>
      <c r="B244" s="127">
        <v>0.5</v>
      </c>
      <c r="C244" s="128"/>
      <c r="D244" s="200"/>
      <c r="E244" s="201"/>
      <c r="F244" s="20">
        <f>IF(C244="s",B244*$B$242,0)</f>
        <v>0</v>
      </c>
      <c r="G244" s="67"/>
      <c r="I244" s="4"/>
      <c r="J244"/>
      <c r="K244"/>
      <c r="L244"/>
    </row>
    <row r="245" spans="1:12" s="3" customFormat="1" ht="15.75" x14ac:dyDescent="0.25">
      <c r="A245" s="126" t="s">
        <v>214</v>
      </c>
      <c r="B245" s="127">
        <v>0.25</v>
      </c>
      <c r="C245" s="128"/>
      <c r="D245" s="200"/>
      <c r="E245" s="201"/>
      <c r="F245" s="21">
        <f>IF(C245="s",B245*$B$242,0)</f>
        <v>0</v>
      </c>
      <c r="G245" s="67"/>
      <c r="I245" s="4"/>
      <c r="J245"/>
      <c r="K245"/>
      <c r="L245"/>
    </row>
    <row r="246" spans="1:12" s="3" customFormat="1" ht="15.75" x14ac:dyDescent="0.25">
      <c r="A246" s="126" t="s">
        <v>215</v>
      </c>
      <c r="B246" s="127">
        <v>0.25</v>
      </c>
      <c r="C246" s="128"/>
      <c r="D246" s="200"/>
      <c r="E246" s="201"/>
      <c r="F246" s="24">
        <f>IF(C246="s",B246*$B$242,0)</f>
        <v>0</v>
      </c>
      <c r="G246" s="67"/>
      <c r="I246" s="4"/>
      <c r="J246"/>
      <c r="K246"/>
      <c r="L246"/>
    </row>
    <row r="247" spans="1:12" s="3" customFormat="1" ht="15.75" x14ac:dyDescent="0.25">
      <c r="A247" s="154" t="s">
        <v>216</v>
      </c>
      <c r="B247" s="134">
        <v>0.1</v>
      </c>
      <c r="C247" s="135"/>
      <c r="D247" s="135"/>
      <c r="E247" s="135"/>
      <c r="F247" s="54">
        <f>SUM(F249:F250)</f>
        <v>0</v>
      </c>
      <c r="G247" s="67"/>
      <c r="I247" s="4"/>
      <c r="J247"/>
      <c r="K247"/>
      <c r="L247"/>
    </row>
    <row r="248" spans="1:12" s="3" customFormat="1" ht="19.149999999999999" customHeight="1" x14ac:dyDescent="0.25">
      <c r="A248" s="176" t="s">
        <v>217</v>
      </c>
      <c r="B248" s="169"/>
      <c r="C248" s="124"/>
      <c r="D248" s="124"/>
      <c r="E248" s="125"/>
      <c r="F248" s="66"/>
      <c r="G248" s="22"/>
      <c r="I248" s="4"/>
      <c r="J248"/>
      <c r="K248"/>
      <c r="L248"/>
    </row>
    <row r="249" spans="1:12" s="3" customFormat="1" ht="15.75" x14ac:dyDescent="0.25">
      <c r="A249" s="131" t="s">
        <v>218</v>
      </c>
      <c r="B249" s="127">
        <v>0.3</v>
      </c>
      <c r="C249" s="128"/>
      <c r="D249" s="200"/>
      <c r="E249" s="201"/>
      <c r="F249" s="20">
        <f>IF(C249="s",B249*$B$247,0)</f>
        <v>0</v>
      </c>
      <c r="G249" s="67"/>
      <c r="I249" s="4"/>
      <c r="J249"/>
      <c r="K249"/>
      <c r="L249"/>
    </row>
    <row r="250" spans="1:12" s="3" customFormat="1" ht="15.75" x14ac:dyDescent="0.25">
      <c r="A250" s="131" t="s">
        <v>219</v>
      </c>
      <c r="B250" s="127">
        <v>0.7</v>
      </c>
      <c r="C250" s="128"/>
      <c r="D250" s="200"/>
      <c r="E250" s="201"/>
      <c r="F250" s="24">
        <f>IF(C250="s",B250*$B$247,0)</f>
        <v>0</v>
      </c>
      <c r="G250" s="67"/>
      <c r="I250" s="4"/>
      <c r="J250"/>
      <c r="K250"/>
      <c r="L250"/>
    </row>
    <row r="251" spans="1:12" s="3" customFormat="1" ht="16.5" thickBot="1" x14ac:dyDescent="0.3">
      <c r="A251" s="154" t="s">
        <v>220</v>
      </c>
      <c r="B251" s="134">
        <v>0.1</v>
      </c>
      <c r="C251" s="135"/>
      <c r="D251" s="135"/>
      <c r="E251" s="135"/>
      <c r="F251" s="42">
        <f>SUM(F253:F254)</f>
        <v>0</v>
      </c>
      <c r="G251" s="67"/>
      <c r="I251" s="4"/>
      <c r="J251"/>
      <c r="K251"/>
      <c r="L251"/>
    </row>
    <row r="252" spans="1:12" s="3" customFormat="1" ht="15.75" x14ac:dyDescent="0.25">
      <c r="A252" s="184" t="s">
        <v>221</v>
      </c>
      <c r="B252" s="185"/>
      <c r="C252" s="186"/>
      <c r="D252" s="186"/>
      <c r="E252" s="186"/>
      <c r="F252" s="74"/>
      <c r="G252" s="22"/>
      <c r="I252" s="4"/>
      <c r="J252"/>
      <c r="K252"/>
      <c r="L252"/>
    </row>
    <row r="253" spans="1:12" s="3" customFormat="1" ht="15.75" x14ac:dyDescent="0.25">
      <c r="A253" s="131" t="s">
        <v>222</v>
      </c>
      <c r="B253" s="127">
        <v>0.7</v>
      </c>
      <c r="C253" s="128"/>
      <c r="D253" s="200"/>
      <c r="E253" s="201"/>
      <c r="F253" s="20">
        <f>IF(C253="s",B253*$B$251,0)</f>
        <v>0</v>
      </c>
      <c r="G253" s="67"/>
      <c r="I253" s="4"/>
      <c r="J253"/>
      <c r="K253"/>
      <c r="L253"/>
    </row>
    <row r="254" spans="1:12" s="3" customFormat="1" ht="15.75" x14ac:dyDescent="0.25">
      <c r="A254" s="131" t="s">
        <v>223</v>
      </c>
      <c r="B254" s="127">
        <v>0.3</v>
      </c>
      <c r="C254" s="128"/>
      <c r="D254" s="200"/>
      <c r="E254" s="201"/>
      <c r="F254" s="24">
        <f>IF(C254="s",B254*$B$251,0)</f>
        <v>0</v>
      </c>
      <c r="G254" s="67"/>
      <c r="I254" s="4"/>
      <c r="J254"/>
      <c r="K254"/>
      <c r="L254"/>
    </row>
    <row r="255" spans="1:12" s="31" customFormat="1" ht="23.45" customHeight="1" thickBot="1" x14ac:dyDescent="0.3">
      <c r="A255" s="113" t="s">
        <v>352</v>
      </c>
      <c r="B255" s="114">
        <v>0.28000000000000003</v>
      </c>
      <c r="C255" s="139"/>
      <c r="D255" s="157"/>
      <c r="E255" s="158"/>
      <c r="F255" s="78">
        <f>IF(AND(F281=0,F288=0),SUM((F256+IF(F256=0,0,14.67%)),(F270+IF(F270=0,0,14.67%)),(F296+IF(F296=0,0,14.67%)),(F307+IF(F307=0,0,14.67%)),(F313+IF(F313=0,0,14.67%)),(F317+IF(F317=0,0,14.66%)))*B255,SUM(F256,F270,F281,F288,F296,F307,F313,F317)*B255)</f>
        <v>0</v>
      </c>
      <c r="G255" s="97"/>
      <c r="I255" s="32"/>
      <c r="J255" s="33"/>
      <c r="K255" s="33"/>
      <c r="L255" s="33"/>
    </row>
    <row r="256" spans="1:12" s="3" customFormat="1" ht="31.5" x14ac:dyDescent="0.25">
      <c r="A256" s="187" t="s">
        <v>224</v>
      </c>
      <c r="B256" s="140">
        <v>0.02</v>
      </c>
      <c r="C256" s="141"/>
      <c r="D256" s="135"/>
      <c r="E256" s="148"/>
      <c r="F256" s="99">
        <f>IF(AND(C258="n.a",C260&lt;&gt;"n.a",C265&lt;&gt;"n.a",C266&lt;&gt;"n.a"),SUM(F259:F269),IF(AND(C258&lt;&gt;"n.a",C260="n.a",C265="n.a",C266="n.a"),SUM(F258,F259,F261,F262,F263,F264,F267,F268,F269),0))</f>
        <v>0</v>
      </c>
      <c r="G256" s="96" t="str">
        <f>IF(AND(D258="n.a",D260&lt;&gt;"n.a",D265&lt;&gt;"n.a",D266&lt;&gt;"n.a"),SUM(G259:G269),IF(AND(D258&lt;&gt;"n.a",D260="n.a",D265="n.a",D266="n.a"),SUM(G258,G259,G261,G262,G263,G264,G267,G268,G269),"respeite a modalidade de Ensino!"))</f>
        <v>respeite a modalidade de Ensino!</v>
      </c>
      <c r="I256" s="4"/>
      <c r="J256"/>
      <c r="K256"/>
      <c r="L256"/>
    </row>
    <row r="257" spans="1:12" s="3" customFormat="1" ht="15.75" customHeight="1" x14ac:dyDescent="0.25">
      <c r="A257" s="122" t="s">
        <v>118</v>
      </c>
      <c r="B257" s="123"/>
      <c r="C257" s="124"/>
      <c r="D257" s="124"/>
      <c r="E257" s="125"/>
      <c r="F257" s="90"/>
      <c r="G257" s="22"/>
      <c r="I257" s="4"/>
      <c r="J257"/>
      <c r="K257"/>
      <c r="L257"/>
    </row>
    <row r="258" spans="1:12" s="3" customFormat="1" ht="21.4" customHeight="1" x14ac:dyDescent="0.25">
      <c r="A258" s="188" t="s">
        <v>323</v>
      </c>
      <c r="B258" s="127">
        <v>0.36</v>
      </c>
      <c r="C258" s="189"/>
      <c r="D258" s="200"/>
      <c r="E258" s="201"/>
      <c r="F258" s="21">
        <f>IF(C258="s",B258*$B$256,0)</f>
        <v>0</v>
      </c>
      <c r="G258" s="22"/>
      <c r="I258" s="4"/>
      <c r="J258"/>
      <c r="K258"/>
      <c r="L258"/>
    </row>
    <row r="259" spans="1:12" s="3" customFormat="1" ht="15.75" x14ac:dyDescent="0.25">
      <c r="A259" s="188" t="s">
        <v>225</v>
      </c>
      <c r="B259" s="127">
        <v>0.08</v>
      </c>
      <c r="C259" s="128"/>
      <c r="D259" s="200"/>
      <c r="E259" s="201"/>
      <c r="F259" s="21">
        <f t="shared" ref="F259:F269" si="4">IF(C259="s",B259*$B$256,0)</f>
        <v>0</v>
      </c>
      <c r="G259" s="22"/>
      <c r="I259" s="4"/>
      <c r="J259"/>
      <c r="K259"/>
      <c r="L259"/>
    </row>
    <row r="260" spans="1:12" s="3" customFormat="1" ht="15.75" x14ac:dyDescent="0.25">
      <c r="A260" s="188" t="s">
        <v>347</v>
      </c>
      <c r="B260" s="127">
        <v>0.18</v>
      </c>
      <c r="C260" s="189"/>
      <c r="D260" s="200"/>
      <c r="E260" s="201"/>
      <c r="F260" s="21">
        <f t="shared" si="4"/>
        <v>0</v>
      </c>
      <c r="G260" s="22"/>
      <c r="I260" s="4"/>
      <c r="J260"/>
      <c r="K260"/>
      <c r="L260"/>
    </row>
    <row r="261" spans="1:12" s="3" customFormat="1" ht="15.75" x14ac:dyDescent="0.25">
      <c r="A261" s="188" t="s">
        <v>226</v>
      </c>
      <c r="B261" s="127">
        <v>0.08</v>
      </c>
      <c r="C261" s="128"/>
      <c r="D261" s="200"/>
      <c r="E261" s="201"/>
      <c r="F261" s="21">
        <f t="shared" si="4"/>
        <v>0</v>
      </c>
      <c r="G261" s="22"/>
      <c r="I261" s="4"/>
      <c r="J261"/>
      <c r="K261"/>
      <c r="L261"/>
    </row>
    <row r="262" spans="1:12" s="3" customFormat="1" ht="15.75" customHeight="1" x14ac:dyDescent="0.25">
      <c r="A262" s="188" t="s">
        <v>227</v>
      </c>
      <c r="B262" s="127">
        <v>0.08</v>
      </c>
      <c r="C262" s="128"/>
      <c r="D262" s="200"/>
      <c r="E262" s="201"/>
      <c r="F262" s="21">
        <f t="shared" si="4"/>
        <v>0</v>
      </c>
      <c r="G262" s="22"/>
      <c r="I262" s="4"/>
      <c r="J262"/>
      <c r="K262"/>
      <c r="L262"/>
    </row>
    <row r="263" spans="1:12" s="3" customFormat="1" ht="15.75" customHeight="1" x14ac:dyDescent="0.25">
      <c r="A263" s="188" t="s">
        <v>228</v>
      </c>
      <c r="B263" s="127">
        <v>0.08</v>
      </c>
      <c r="C263" s="128"/>
      <c r="D263" s="200"/>
      <c r="E263" s="201"/>
      <c r="F263" s="21">
        <f t="shared" si="4"/>
        <v>0</v>
      </c>
      <c r="G263" s="22"/>
      <c r="I263" s="4"/>
      <c r="J263"/>
      <c r="K263"/>
      <c r="L263"/>
    </row>
    <row r="264" spans="1:12" s="3" customFormat="1" ht="15.75" x14ac:dyDescent="0.25">
      <c r="A264" s="188" t="s">
        <v>229</v>
      </c>
      <c r="B264" s="127">
        <v>0.1</v>
      </c>
      <c r="C264" s="128"/>
      <c r="D264" s="200"/>
      <c r="E264" s="201"/>
      <c r="F264" s="21">
        <f t="shared" si="4"/>
        <v>0</v>
      </c>
      <c r="G264" s="22"/>
      <c r="I264" s="4"/>
      <c r="J264"/>
      <c r="K264"/>
      <c r="L264"/>
    </row>
    <row r="265" spans="1:12" s="3" customFormat="1" ht="28.9" customHeight="1" x14ac:dyDescent="0.25">
      <c r="A265" s="188" t="s">
        <v>343</v>
      </c>
      <c r="B265" s="127">
        <v>0.1</v>
      </c>
      <c r="C265" s="189"/>
      <c r="D265" s="200"/>
      <c r="E265" s="201"/>
      <c r="F265" s="21">
        <f t="shared" si="4"/>
        <v>0</v>
      </c>
      <c r="G265" s="22"/>
      <c r="H265" s="3">
        <f>2%*36</f>
        <v>0.72</v>
      </c>
      <c r="I265" s="4"/>
      <c r="J265"/>
      <c r="K265"/>
      <c r="L265"/>
    </row>
    <row r="266" spans="1:12" s="3" customFormat="1" ht="15.75" customHeight="1" x14ac:dyDescent="0.25">
      <c r="A266" s="188" t="s">
        <v>344</v>
      </c>
      <c r="B266" s="127">
        <v>0.08</v>
      </c>
      <c r="C266" s="189"/>
      <c r="D266" s="200"/>
      <c r="E266" s="201"/>
      <c r="F266" s="21">
        <f t="shared" si="4"/>
        <v>0</v>
      </c>
      <c r="G266" s="22"/>
      <c r="I266" s="4"/>
      <c r="J266"/>
      <c r="K266"/>
      <c r="L266"/>
    </row>
    <row r="267" spans="1:12" s="3" customFormat="1" ht="15.75" x14ac:dyDescent="0.25">
      <c r="A267" s="188" t="s">
        <v>230</v>
      </c>
      <c r="B267" s="127">
        <v>0.12</v>
      </c>
      <c r="C267" s="128"/>
      <c r="D267" s="200"/>
      <c r="E267" s="201"/>
      <c r="F267" s="21">
        <f t="shared" si="4"/>
        <v>0</v>
      </c>
      <c r="G267" s="75"/>
      <c r="I267" s="4"/>
      <c r="J267"/>
      <c r="K267"/>
      <c r="L267"/>
    </row>
    <row r="268" spans="1:12" s="3" customFormat="1" ht="15.75" customHeight="1" x14ac:dyDescent="0.25">
      <c r="A268" s="188" t="s">
        <v>325</v>
      </c>
      <c r="B268" s="127">
        <v>0.06</v>
      </c>
      <c r="C268" s="128"/>
      <c r="D268" s="200"/>
      <c r="E268" s="201"/>
      <c r="F268" s="21">
        <f t="shared" si="4"/>
        <v>0</v>
      </c>
      <c r="G268" s="76"/>
      <c r="H268" s="77">
        <f>B256+B270+B281+B288+B296+B307+B313+B317</f>
        <v>1</v>
      </c>
      <c r="I268" s="4"/>
      <c r="J268"/>
      <c r="K268"/>
      <c r="L268"/>
    </row>
    <row r="269" spans="1:12" s="3" customFormat="1" ht="15.75" x14ac:dyDescent="0.25">
      <c r="A269" s="188" t="s">
        <v>324</v>
      </c>
      <c r="B269" s="127">
        <v>0.04</v>
      </c>
      <c r="C269" s="128"/>
      <c r="D269" s="200"/>
      <c r="E269" s="201"/>
      <c r="F269" s="21">
        <f t="shared" si="4"/>
        <v>0</v>
      </c>
      <c r="G269" s="22"/>
      <c r="I269" s="4"/>
      <c r="J269"/>
      <c r="K269"/>
      <c r="L269"/>
    </row>
    <row r="270" spans="1:12" s="3" customFormat="1" ht="15.75" x14ac:dyDescent="0.25">
      <c r="A270" s="116" t="s">
        <v>231</v>
      </c>
      <c r="B270" s="134">
        <v>0.02</v>
      </c>
      <c r="C270" s="135"/>
      <c r="D270" s="135"/>
      <c r="E270" s="135"/>
      <c r="F270" s="54">
        <f>SUM(F272:F280)</f>
        <v>0</v>
      </c>
      <c r="G270" s="22"/>
      <c r="I270" s="4"/>
      <c r="J270"/>
      <c r="K270"/>
      <c r="L270"/>
    </row>
    <row r="271" spans="1:12" s="3" customFormat="1" ht="15.75" x14ac:dyDescent="0.25">
      <c r="A271" s="122" t="s">
        <v>232</v>
      </c>
      <c r="B271" s="123"/>
      <c r="C271" s="124"/>
      <c r="D271" s="124"/>
      <c r="E271" s="125"/>
      <c r="F271" s="90"/>
      <c r="G271" s="22"/>
      <c r="I271" s="4"/>
      <c r="J271"/>
      <c r="K271"/>
      <c r="L271"/>
    </row>
    <row r="272" spans="1:12" s="3" customFormat="1" ht="19.149999999999999" customHeight="1" x14ac:dyDescent="0.25">
      <c r="A272" s="131" t="s">
        <v>321</v>
      </c>
      <c r="B272" s="127">
        <v>0.11</v>
      </c>
      <c r="C272" s="128"/>
      <c r="D272" s="200"/>
      <c r="E272" s="201"/>
      <c r="F272" s="21">
        <f t="shared" ref="F272:F280" si="5">IF(C272="s",B272*$B$270,0)</f>
        <v>0</v>
      </c>
      <c r="G272" s="22"/>
      <c r="I272" s="4"/>
      <c r="J272"/>
      <c r="K272"/>
      <c r="L272"/>
    </row>
    <row r="273" spans="1:12" s="3" customFormat="1" ht="21.6" customHeight="1" x14ac:dyDescent="0.25">
      <c r="A273" s="131" t="s">
        <v>319</v>
      </c>
      <c r="B273" s="127">
        <v>0.11</v>
      </c>
      <c r="C273" s="128"/>
      <c r="D273" s="200"/>
      <c r="E273" s="201"/>
      <c r="F273" s="21">
        <f t="shared" si="5"/>
        <v>0</v>
      </c>
      <c r="G273" s="22"/>
      <c r="I273" s="4"/>
      <c r="J273"/>
      <c r="K273"/>
      <c r="L273"/>
    </row>
    <row r="274" spans="1:12" s="3" customFormat="1" ht="15.75" customHeight="1" x14ac:dyDescent="0.25">
      <c r="A274" s="131" t="s">
        <v>233</v>
      </c>
      <c r="B274" s="127">
        <v>0.16</v>
      </c>
      <c r="C274" s="128"/>
      <c r="D274" s="200"/>
      <c r="E274" s="201"/>
      <c r="F274" s="21">
        <f t="shared" si="5"/>
        <v>0</v>
      </c>
      <c r="G274" s="22"/>
      <c r="I274" s="4"/>
      <c r="J274"/>
      <c r="K274"/>
      <c r="L274"/>
    </row>
    <row r="275" spans="1:12" s="3" customFormat="1" ht="15.75" customHeight="1" x14ac:dyDescent="0.25">
      <c r="A275" s="131" t="s">
        <v>234</v>
      </c>
      <c r="B275" s="127">
        <v>0.11</v>
      </c>
      <c r="C275" s="128"/>
      <c r="D275" s="200"/>
      <c r="E275" s="201"/>
      <c r="F275" s="21">
        <f t="shared" si="5"/>
        <v>0</v>
      </c>
      <c r="G275" s="22"/>
      <c r="I275" s="4"/>
      <c r="J275"/>
      <c r="K275"/>
      <c r="L275"/>
    </row>
    <row r="276" spans="1:12" s="3" customFormat="1" ht="15.75" customHeight="1" x14ac:dyDescent="0.25">
      <c r="A276" s="131" t="s">
        <v>317</v>
      </c>
      <c r="B276" s="127">
        <v>0.11</v>
      </c>
      <c r="C276" s="128"/>
      <c r="D276" s="200"/>
      <c r="E276" s="201"/>
      <c r="F276" s="21">
        <f t="shared" si="5"/>
        <v>0</v>
      </c>
      <c r="G276" s="22"/>
      <c r="I276" s="4"/>
      <c r="J276"/>
      <c r="K276"/>
      <c r="L276"/>
    </row>
    <row r="277" spans="1:12" s="3" customFormat="1" ht="15.75" x14ac:dyDescent="0.25">
      <c r="A277" s="131" t="s">
        <v>235</v>
      </c>
      <c r="B277" s="127">
        <v>0.22</v>
      </c>
      <c r="C277" s="128"/>
      <c r="D277" s="200"/>
      <c r="E277" s="201"/>
      <c r="F277" s="21">
        <f t="shared" si="5"/>
        <v>0</v>
      </c>
      <c r="G277" s="22"/>
      <c r="I277" s="4"/>
      <c r="J277"/>
      <c r="K277"/>
      <c r="L277"/>
    </row>
    <row r="278" spans="1:12" s="3" customFormat="1" ht="15.75" customHeight="1" x14ac:dyDescent="0.25">
      <c r="A278" s="131" t="s">
        <v>236</v>
      </c>
      <c r="B278" s="127">
        <v>0.06</v>
      </c>
      <c r="C278" s="128"/>
      <c r="D278" s="200"/>
      <c r="E278" s="201"/>
      <c r="F278" s="21">
        <f t="shared" si="5"/>
        <v>0</v>
      </c>
      <c r="G278" s="22"/>
      <c r="I278" s="4"/>
      <c r="J278"/>
      <c r="K278"/>
      <c r="L278"/>
    </row>
    <row r="279" spans="1:12" s="3" customFormat="1" ht="15.75" x14ac:dyDescent="0.25">
      <c r="A279" s="131" t="s">
        <v>310</v>
      </c>
      <c r="B279" s="127">
        <v>0.06</v>
      </c>
      <c r="C279" s="128"/>
      <c r="D279" s="200"/>
      <c r="E279" s="201"/>
      <c r="F279" s="21">
        <f t="shared" si="5"/>
        <v>0</v>
      </c>
      <c r="G279" s="22"/>
      <c r="I279" s="4"/>
      <c r="J279"/>
      <c r="K279"/>
      <c r="L279"/>
    </row>
    <row r="280" spans="1:12" s="3" customFormat="1" ht="15.75" x14ac:dyDescent="0.25">
      <c r="A280" s="131" t="s">
        <v>237</v>
      </c>
      <c r="B280" s="127">
        <v>0.06</v>
      </c>
      <c r="C280" s="128"/>
      <c r="D280" s="200"/>
      <c r="E280" s="201"/>
      <c r="F280" s="21">
        <f t="shared" si="5"/>
        <v>0</v>
      </c>
      <c r="G280" s="22"/>
      <c r="I280" s="4"/>
      <c r="J280"/>
      <c r="K280"/>
      <c r="L280"/>
    </row>
    <row r="281" spans="1:12" s="3" customFormat="1" ht="15.75" x14ac:dyDescent="0.25">
      <c r="A281" s="116" t="s">
        <v>346</v>
      </c>
      <c r="B281" s="134">
        <v>0.02</v>
      </c>
      <c r="C281" s="135"/>
      <c r="D281" s="135"/>
      <c r="E281" s="135"/>
      <c r="F281" s="54">
        <f>SUM(F283:F287)</f>
        <v>0</v>
      </c>
      <c r="G281" s="22"/>
      <c r="I281" s="4"/>
      <c r="J281"/>
      <c r="K281"/>
      <c r="L281"/>
    </row>
    <row r="282" spans="1:12" s="3" customFormat="1" ht="18" customHeight="1" x14ac:dyDescent="0.25">
      <c r="A282" s="122" t="s">
        <v>238</v>
      </c>
      <c r="B282" s="123"/>
      <c r="C282" s="124"/>
      <c r="D282" s="124"/>
      <c r="E282" s="125"/>
      <c r="F282" s="90"/>
      <c r="G282" s="22"/>
      <c r="I282" s="4"/>
      <c r="J282"/>
      <c r="K282"/>
      <c r="L282"/>
    </row>
    <row r="283" spans="1:12" s="3" customFormat="1" ht="18" customHeight="1" x14ac:dyDescent="0.25">
      <c r="A283" s="130" t="s">
        <v>239</v>
      </c>
      <c r="B283" s="132">
        <v>0.3</v>
      </c>
      <c r="C283" s="189"/>
      <c r="D283" s="190"/>
      <c r="E283" s="191"/>
      <c r="F283" s="21">
        <f>IF(C283="s",B283*$B$281,0)</f>
        <v>0</v>
      </c>
      <c r="G283" s="22"/>
      <c r="I283" s="4"/>
      <c r="J283"/>
      <c r="K283"/>
      <c r="L283"/>
    </row>
    <row r="284" spans="1:12" s="3" customFormat="1" ht="36" customHeight="1" x14ac:dyDescent="0.25">
      <c r="A284" s="130" t="s">
        <v>240</v>
      </c>
      <c r="B284" s="132">
        <v>0.2</v>
      </c>
      <c r="C284" s="189"/>
      <c r="D284" s="209"/>
      <c r="E284" s="210"/>
      <c r="F284" s="21">
        <f>IF(C284="s",B284*$B$281,0)</f>
        <v>0</v>
      </c>
      <c r="G284" s="22"/>
      <c r="I284" s="4"/>
      <c r="J284"/>
      <c r="K284"/>
      <c r="L284"/>
    </row>
    <row r="285" spans="1:12" s="3" customFormat="1" ht="15.75" x14ac:dyDescent="0.25">
      <c r="A285" s="130" t="s">
        <v>241</v>
      </c>
      <c r="B285" s="127">
        <v>0.2</v>
      </c>
      <c r="C285" s="189"/>
      <c r="D285" s="200"/>
      <c r="E285" s="201"/>
      <c r="F285" s="21">
        <f>IF(C285="s",B285*$B$281,0)</f>
        <v>0</v>
      </c>
      <c r="G285" s="22"/>
      <c r="I285" s="4"/>
      <c r="J285"/>
      <c r="K285"/>
      <c r="L285"/>
    </row>
    <row r="286" spans="1:12" s="3" customFormat="1" ht="31.5" x14ac:dyDescent="0.25">
      <c r="A286" s="130" t="s">
        <v>242</v>
      </c>
      <c r="B286" s="127">
        <v>0.2</v>
      </c>
      <c r="C286" s="189"/>
      <c r="D286" s="200"/>
      <c r="E286" s="201"/>
      <c r="F286" s="21">
        <f>IF(C286="s",B286*$B$281,0)</f>
        <v>0</v>
      </c>
      <c r="G286" s="22"/>
      <c r="I286" s="4"/>
      <c r="J286"/>
      <c r="K286"/>
      <c r="L286"/>
    </row>
    <row r="287" spans="1:12" s="3" customFormat="1" ht="17.649999999999999" customHeight="1" x14ac:dyDescent="0.25">
      <c r="A287" s="130" t="s">
        <v>243</v>
      </c>
      <c r="B287" s="127">
        <v>0.1</v>
      </c>
      <c r="C287" s="189"/>
      <c r="D287" s="200"/>
      <c r="E287" s="201"/>
      <c r="F287" s="21">
        <f>IF(C287="s",B287*$B$281,0)</f>
        <v>0</v>
      </c>
      <c r="G287" s="22"/>
      <c r="I287" s="4"/>
      <c r="J287"/>
      <c r="K287"/>
      <c r="L287"/>
    </row>
    <row r="288" spans="1:12" s="3" customFormat="1" ht="15.75" x14ac:dyDescent="0.25">
      <c r="A288" s="116" t="s">
        <v>345</v>
      </c>
      <c r="B288" s="134">
        <v>0.86</v>
      </c>
      <c r="C288" s="135"/>
      <c r="D288" s="135"/>
      <c r="E288" s="135"/>
      <c r="F288" s="54">
        <f>SUM(F290:F295)</f>
        <v>0</v>
      </c>
      <c r="G288" s="22"/>
      <c r="I288" s="4"/>
      <c r="J288"/>
      <c r="K288"/>
      <c r="L288"/>
    </row>
    <row r="289" spans="1:12" s="3" customFormat="1" ht="15.6" customHeight="1" x14ac:dyDescent="0.25">
      <c r="A289" s="122" t="s">
        <v>244</v>
      </c>
      <c r="B289" s="123"/>
      <c r="C289" s="124"/>
      <c r="D289" s="124"/>
      <c r="E289" s="125"/>
      <c r="F289" s="90"/>
      <c r="G289" s="22"/>
      <c r="I289" s="4"/>
      <c r="J289"/>
      <c r="K289"/>
      <c r="L289"/>
    </row>
    <row r="290" spans="1:12" s="3" customFormat="1" ht="15.75" x14ac:dyDescent="0.25">
      <c r="A290" s="130" t="s">
        <v>311</v>
      </c>
      <c r="B290" s="127">
        <v>0.8</v>
      </c>
      <c r="C290" s="128"/>
      <c r="D290" s="200"/>
      <c r="E290" s="201"/>
      <c r="F290" s="21">
        <f t="shared" ref="F290:F295" si="6">IF(C290="s",B290*$B$288,0)</f>
        <v>0</v>
      </c>
      <c r="G290" s="22"/>
      <c r="H290" s="3">
        <f>88/6</f>
        <v>14.666666666666666</v>
      </c>
      <c r="I290" s="4"/>
      <c r="J290"/>
      <c r="K290"/>
      <c r="L290"/>
    </row>
    <row r="291" spans="1:12" s="3" customFormat="1" ht="31.5" x14ac:dyDescent="0.25">
      <c r="A291" s="130" t="s">
        <v>245</v>
      </c>
      <c r="B291" s="127">
        <v>0.04</v>
      </c>
      <c r="C291" s="128"/>
      <c r="D291" s="200"/>
      <c r="E291" s="201"/>
      <c r="F291" s="21">
        <f t="shared" si="6"/>
        <v>0</v>
      </c>
      <c r="G291" s="22"/>
      <c r="I291" s="4"/>
      <c r="J291"/>
      <c r="K291"/>
      <c r="L291"/>
    </row>
    <row r="292" spans="1:12" s="3" customFormat="1" ht="32.450000000000003" customHeight="1" x14ac:dyDescent="0.25">
      <c r="A292" s="130" t="s">
        <v>246</v>
      </c>
      <c r="B292" s="127">
        <v>0.04</v>
      </c>
      <c r="C292" s="128"/>
      <c r="D292" s="200"/>
      <c r="E292" s="201"/>
      <c r="F292" s="21">
        <f t="shared" si="6"/>
        <v>0</v>
      </c>
      <c r="G292" s="22"/>
      <c r="I292" s="4"/>
      <c r="J292"/>
      <c r="K292"/>
      <c r="L292"/>
    </row>
    <row r="293" spans="1:12" s="3" customFormat="1" ht="16.5" customHeight="1" x14ac:dyDescent="0.25">
      <c r="A293" s="130" t="s">
        <v>247</v>
      </c>
      <c r="B293" s="127">
        <v>0.04</v>
      </c>
      <c r="C293" s="128"/>
      <c r="D293" s="200"/>
      <c r="E293" s="201"/>
      <c r="F293" s="21">
        <f t="shared" si="6"/>
        <v>0</v>
      </c>
      <c r="G293" s="22"/>
      <c r="I293" s="4"/>
      <c r="J293"/>
      <c r="K293"/>
      <c r="L293"/>
    </row>
    <row r="294" spans="1:12" s="3" customFormat="1" ht="23.65" customHeight="1" x14ac:dyDescent="0.25">
      <c r="A294" s="130" t="s">
        <v>248</v>
      </c>
      <c r="B294" s="127">
        <v>0.04</v>
      </c>
      <c r="C294" s="189"/>
      <c r="D294" s="200"/>
      <c r="E294" s="201"/>
      <c r="F294" s="21">
        <f t="shared" si="6"/>
        <v>0</v>
      </c>
      <c r="G294" s="22"/>
      <c r="I294" s="4"/>
      <c r="J294"/>
      <c r="K294"/>
      <c r="L294"/>
    </row>
    <row r="295" spans="1:12" s="3" customFormat="1" ht="15.75" customHeight="1" x14ac:dyDescent="0.25">
      <c r="A295" s="130" t="s">
        <v>249</v>
      </c>
      <c r="B295" s="127">
        <v>0.04</v>
      </c>
      <c r="C295" s="189"/>
      <c r="D295" s="200"/>
      <c r="E295" s="201"/>
      <c r="F295" s="21">
        <f t="shared" si="6"/>
        <v>0</v>
      </c>
      <c r="G295" s="22"/>
      <c r="I295" s="4"/>
      <c r="J295"/>
      <c r="K295"/>
      <c r="L295"/>
    </row>
    <row r="296" spans="1:12" s="3" customFormat="1" ht="15.75" x14ac:dyDescent="0.25">
      <c r="A296" s="116" t="s">
        <v>250</v>
      </c>
      <c r="B296" s="134">
        <v>0.02</v>
      </c>
      <c r="C296" s="135"/>
      <c r="D296" s="135"/>
      <c r="E296" s="135"/>
      <c r="F296" s="54">
        <f>SUM(F298:F306)</f>
        <v>0</v>
      </c>
      <c r="G296" s="22"/>
      <c r="I296" s="4"/>
      <c r="J296"/>
      <c r="K296"/>
      <c r="L296"/>
    </row>
    <row r="297" spans="1:12" s="3" customFormat="1" ht="15.75" customHeight="1" x14ac:dyDescent="0.25">
      <c r="A297" s="122" t="s">
        <v>47</v>
      </c>
      <c r="B297" s="123"/>
      <c r="C297" s="124"/>
      <c r="D297" s="124"/>
      <c r="E297" s="125"/>
      <c r="F297" s="90"/>
      <c r="G297" s="22"/>
      <c r="I297" s="4"/>
      <c r="J297"/>
      <c r="K297"/>
      <c r="L297"/>
    </row>
    <row r="298" spans="1:12" s="3" customFormat="1" ht="31.5" x14ac:dyDescent="0.25">
      <c r="A298" s="131" t="s">
        <v>251</v>
      </c>
      <c r="B298" s="127">
        <v>0.15</v>
      </c>
      <c r="C298" s="128"/>
      <c r="D298" s="200"/>
      <c r="E298" s="201"/>
      <c r="F298" s="21">
        <f t="shared" ref="F298:F303" si="7">IF(C298="s",B298*$B$296,0)</f>
        <v>0</v>
      </c>
      <c r="G298" s="22"/>
      <c r="I298" s="4"/>
      <c r="J298"/>
      <c r="K298"/>
      <c r="L298"/>
    </row>
    <row r="299" spans="1:12" s="3" customFormat="1" ht="15.75" x14ac:dyDescent="0.25">
      <c r="A299" s="131" t="s">
        <v>252</v>
      </c>
      <c r="B299" s="127">
        <v>0.1</v>
      </c>
      <c r="C299" s="128"/>
      <c r="D299" s="200"/>
      <c r="E299" s="201"/>
      <c r="F299" s="21">
        <f t="shared" si="7"/>
        <v>0</v>
      </c>
      <c r="G299" s="22"/>
      <c r="I299" s="4"/>
      <c r="J299"/>
      <c r="K299"/>
      <c r="L299"/>
    </row>
    <row r="300" spans="1:12" s="3" customFormat="1" ht="15.6" customHeight="1" x14ac:dyDescent="0.25">
      <c r="A300" s="192" t="s">
        <v>253</v>
      </c>
      <c r="B300" s="127">
        <v>0.1</v>
      </c>
      <c r="C300" s="128"/>
      <c r="D300" s="200"/>
      <c r="E300" s="201"/>
      <c r="F300" s="21">
        <f t="shared" si="7"/>
        <v>0</v>
      </c>
      <c r="G300" s="22"/>
      <c r="I300" s="4"/>
      <c r="J300"/>
      <c r="K300"/>
      <c r="L300"/>
    </row>
    <row r="301" spans="1:12" s="3" customFormat="1" ht="15.75" customHeight="1" x14ac:dyDescent="0.25">
      <c r="A301" s="131" t="s">
        <v>254</v>
      </c>
      <c r="B301" s="127">
        <v>0.15</v>
      </c>
      <c r="C301" s="128"/>
      <c r="D301" s="200"/>
      <c r="E301" s="201"/>
      <c r="F301" s="21">
        <f t="shared" si="7"/>
        <v>0</v>
      </c>
      <c r="G301" s="22"/>
      <c r="I301" s="4"/>
      <c r="J301"/>
      <c r="K301"/>
      <c r="L301"/>
    </row>
    <row r="302" spans="1:12" s="3" customFormat="1" ht="15.75" x14ac:dyDescent="0.25">
      <c r="A302" s="131" t="s">
        <v>255</v>
      </c>
      <c r="B302" s="127">
        <v>0.15</v>
      </c>
      <c r="C302" s="128"/>
      <c r="D302" s="200"/>
      <c r="E302" s="201"/>
      <c r="F302" s="21">
        <f t="shared" si="7"/>
        <v>0</v>
      </c>
      <c r="G302" s="22"/>
      <c r="I302" s="4"/>
      <c r="J302"/>
      <c r="K302"/>
      <c r="L302"/>
    </row>
    <row r="303" spans="1:12" s="3" customFormat="1" ht="15.75" x14ac:dyDescent="0.25">
      <c r="A303" s="131" t="s">
        <v>256</v>
      </c>
      <c r="B303" s="127">
        <v>0.15</v>
      </c>
      <c r="C303" s="128"/>
      <c r="D303" s="200"/>
      <c r="E303" s="201"/>
      <c r="F303" s="21">
        <f t="shared" si="7"/>
        <v>0</v>
      </c>
      <c r="G303" s="22"/>
      <c r="I303" s="4"/>
      <c r="J303"/>
      <c r="K303"/>
      <c r="L303"/>
    </row>
    <row r="304" spans="1:12" s="3" customFormat="1" ht="15.6" customHeight="1" x14ac:dyDescent="0.25">
      <c r="A304" s="122" t="s">
        <v>257</v>
      </c>
      <c r="B304" s="123"/>
      <c r="C304" s="124"/>
      <c r="D304" s="124"/>
      <c r="E304" s="125"/>
      <c r="F304" s="90"/>
      <c r="G304" s="22"/>
      <c r="I304" s="4"/>
      <c r="J304"/>
      <c r="K304"/>
      <c r="L304"/>
    </row>
    <row r="305" spans="1:12" s="3" customFormat="1" ht="15.75" customHeight="1" x14ac:dyDescent="0.25">
      <c r="A305" s="131" t="s">
        <v>258</v>
      </c>
      <c r="B305" s="127">
        <v>0.1</v>
      </c>
      <c r="C305" s="128"/>
      <c r="D305" s="200"/>
      <c r="E305" s="201"/>
      <c r="F305" s="21">
        <f>IF(C305="s",B305*$B$296,0)</f>
        <v>0</v>
      </c>
      <c r="G305" s="22"/>
      <c r="I305" s="4"/>
      <c r="J305"/>
      <c r="K305"/>
      <c r="L305"/>
    </row>
    <row r="306" spans="1:12" s="3" customFormat="1" ht="15.75" x14ac:dyDescent="0.25">
      <c r="A306" s="131" t="s">
        <v>259</v>
      </c>
      <c r="B306" s="127">
        <v>0.1</v>
      </c>
      <c r="C306" s="128"/>
      <c r="D306" s="200"/>
      <c r="E306" s="201"/>
      <c r="F306" s="21">
        <f>IF(C306="s",B306*$B$296,0)</f>
        <v>0</v>
      </c>
      <c r="G306" s="22"/>
      <c r="I306" s="4"/>
      <c r="J306"/>
      <c r="K306"/>
      <c r="L306"/>
    </row>
    <row r="307" spans="1:12" s="3" customFormat="1" ht="31.5" x14ac:dyDescent="0.25">
      <c r="A307" s="116" t="s">
        <v>260</v>
      </c>
      <c r="B307" s="134">
        <v>0.02</v>
      </c>
      <c r="C307" s="135"/>
      <c r="D307" s="135"/>
      <c r="E307" s="135"/>
      <c r="F307" s="54">
        <f>SUM(F309:F312)</f>
        <v>0</v>
      </c>
      <c r="G307" s="22"/>
      <c r="I307" s="4"/>
      <c r="J307"/>
      <c r="K307"/>
      <c r="L307"/>
    </row>
    <row r="308" spans="1:12" s="3" customFormat="1" ht="15.75" customHeight="1" x14ac:dyDescent="0.25">
      <c r="A308" s="122" t="s">
        <v>261</v>
      </c>
      <c r="B308" s="123"/>
      <c r="C308" s="124"/>
      <c r="D308" s="124"/>
      <c r="E308" s="125"/>
      <c r="F308" s="90"/>
      <c r="G308" s="22"/>
      <c r="I308" s="4"/>
      <c r="J308"/>
      <c r="K308"/>
      <c r="L308"/>
    </row>
    <row r="309" spans="1:12" s="3" customFormat="1" ht="15.75" customHeight="1" x14ac:dyDescent="0.25">
      <c r="A309" s="131" t="s">
        <v>262</v>
      </c>
      <c r="B309" s="127">
        <v>0.25</v>
      </c>
      <c r="C309" s="128"/>
      <c r="D309" s="200"/>
      <c r="E309" s="201"/>
      <c r="F309" s="21">
        <f>IF(C309="s",B309*$B$307,0)</f>
        <v>0</v>
      </c>
      <c r="G309" s="22"/>
      <c r="I309" s="4"/>
      <c r="J309"/>
      <c r="K309"/>
      <c r="L309"/>
    </row>
    <row r="310" spans="1:12" s="3" customFormat="1" ht="15.75" customHeight="1" x14ac:dyDescent="0.25">
      <c r="A310" s="131" t="s">
        <v>263</v>
      </c>
      <c r="B310" s="127">
        <v>0.25</v>
      </c>
      <c r="C310" s="128"/>
      <c r="D310" s="200"/>
      <c r="E310" s="201"/>
      <c r="F310" s="21">
        <f>IF(C310="s",B310*$B$307,0)</f>
        <v>0</v>
      </c>
      <c r="G310" s="22"/>
      <c r="I310" s="4"/>
      <c r="J310"/>
      <c r="K310"/>
      <c r="L310"/>
    </row>
    <row r="311" spans="1:12" s="3" customFormat="1" ht="22.9" customHeight="1" x14ac:dyDescent="0.25">
      <c r="A311" s="192" t="s">
        <v>264</v>
      </c>
      <c r="B311" s="127">
        <v>0.1</v>
      </c>
      <c r="C311" s="128"/>
      <c r="D311" s="200"/>
      <c r="E311" s="201"/>
      <c r="F311" s="21">
        <f>IF(C311="s",B311*$B$307,0)</f>
        <v>0</v>
      </c>
      <c r="G311" s="22"/>
      <c r="I311" s="4"/>
      <c r="J311"/>
      <c r="K311"/>
      <c r="L311"/>
    </row>
    <row r="312" spans="1:12" s="3" customFormat="1" ht="15.75" x14ac:dyDescent="0.25">
      <c r="A312" s="131" t="s">
        <v>265</v>
      </c>
      <c r="B312" s="127">
        <v>0.4</v>
      </c>
      <c r="C312" s="128"/>
      <c r="D312" s="200"/>
      <c r="E312" s="201"/>
      <c r="F312" s="21">
        <f>IF(C312="s",B312*$B$307,0)</f>
        <v>0</v>
      </c>
      <c r="G312" s="22"/>
      <c r="I312" s="4"/>
      <c r="J312"/>
      <c r="K312"/>
      <c r="L312"/>
    </row>
    <row r="313" spans="1:12" s="3" customFormat="1" ht="18.600000000000001" customHeight="1" x14ac:dyDescent="0.25">
      <c r="A313" s="116" t="s">
        <v>266</v>
      </c>
      <c r="B313" s="134">
        <v>0.02</v>
      </c>
      <c r="C313" s="135"/>
      <c r="D313" s="135"/>
      <c r="E313" s="135"/>
      <c r="F313" s="54">
        <f>SUM(F315:F316)</f>
        <v>0</v>
      </c>
      <c r="G313" s="22"/>
      <c r="I313" s="4"/>
      <c r="J313"/>
      <c r="K313"/>
      <c r="L313"/>
    </row>
    <row r="314" spans="1:12" s="3" customFormat="1" ht="15.75" customHeight="1" x14ac:dyDescent="0.25">
      <c r="A314" s="122" t="s">
        <v>47</v>
      </c>
      <c r="B314" s="123"/>
      <c r="C314" s="124"/>
      <c r="D314" s="124"/>
      <c r="E314" s="125"/>
      <c r="F314" s="90"/>
      <c r="G314" s="22"/>
      <c r="I314" s="4"/>
      <c r="J314"/>
      <c r="K314"/>
      <c r="L314"/>
    </row>
    <row r="315" spans="1:12" s="3" customFormat="1" ht="16.149999999999999" customHeight="1" x14ac:dyDescent="0.25">
      <c r="A315" s="131" t="s">
        <v>267</v>
      </c>
      <c r="B315" s="127">
        <v>0.5</v>
      </c>
      <c r="C315" s="128"/>
      <c r="D315" s="200"/>
      <c r="E315" s="201"/>
      <c r="F315" s="20">
        <f>IF(C315="s",B315*$B$313,0)</f>
        <v>0</v>
      </c>
      <c r="G315" s="22"/>
      <c r="I315" s="4"/>
      <c r="J315"/>
      <c r="K315"/>
      <c r="L315"/>
    </row>
    <row r="316" spans="1:12" s="3" customFormat="1" ht="15.75" customHeight="1" x14ac:dyDescent="0.25">
      <c r="A316" s="131" t="s">
        <v>268</v>
      </c>
      <c r="B316" s="127">
        <v>0.5</v>
      </c>
      <c r="C316" s="128"/>
      <c r="D316" s="200"/>
      <c r="E316" s="201"/>
      <c r="F316" s="24">
        <f>IF(C316="s",B316*$B$313,0)</f>
        <v>0</v>
      </c>
      <c r="G316" s="22"/>
      <c r="I316" s="4"/>
      <c r="J316"/>
      <c r="K316"/>
      <c r="L316"/>
    </row>
    <row r="317" spans="1:12" s="3" customFormat="1" ht="18.600000000000001" customHeight="1" thickBot="1" x14ac:dyDescent="0.3">
      <c r="A317" s="116" t="s">
        <v>269</v>
      </c>
      <c r="B317" s="134">
        <v>0.02</v>
      </c>
      <c r="C317" s="135"/>
      <c r="D317" s="135"/>
      <c r="E317" s="135"/>
      <c r="F317" s="42">
        <f>SUM(F319:F320)</f>
        <v>0</v>
      </c>
      <c r="G317" s="22"/>
      <c r="I317" s="4"/>
      <c r="J317"/>
      <c r="K317"/>
      <c r="L317"/>
    </row>
    <row r="318" spans="1:12" s="3" customFormat="1" ht="15.75" customHeight="1" x14ac:dyDescent="0.25">
      <c r="A318" s="122" t="s">
        <v>270</v>
      </c>
      <c r="B318" s="123"/>
      <c r="C318" s="124"/>
      <c r="D318" s="124"/>
      <c r="E318" s="125"/>
      <c r="F318" s="90"/>
      <c r="G318" s="22"/>
      <c r="I318" s="4"/>
      <c r="J318"/>
      <c r="K318"/>
      <c r="L318"/>
    </row>
    <row r="319" spans="1:12" s="3" customFormat="1" ht="22.9" customHeight="1" x14ac:dyDescent="0.25">
      <c r="A319" s="192" t="s">
        <v>271</v>
      </c>
      <c r="B319" s="127">
        <v>0.5</v>
      </c>
      <c r="C319" s="128"/>
      <c r="D319" s="200"/>
      <c r="E319" s="201"/>
      <c r="F319" s="20">
        <f>IF(C319="s",B319*$B$317,0)</f>
        <v>0</v>
      </c>
      <c r="G319" s="22"/>
      <c r="I319" s="4"/>
      <c r="J319"/>
      <c r="K319"/>
      <c r="L319"/>
    </row>
    <row r="320" spans="1:12" s="3" customFormat="1" ht="15.75" customHeight="1" x14ac:dyDescent="0.25">
      <c r="A320" s="131" t="s">
        <v>272</v>
      </c>
      <c r="B320" s="127">
        <v>0.5</v>
      </c>
      <c r="C320" s="128"/>
      <c r="D320" s="200"/>
      <c r="E320" s="201"/>
      <c r="F320" s="24">
        <f>IF(C320="s",B320*$B$317,0)</f>
        <v>0</v>
      </c>
      <c r="G320" s="22"/>
      <c r="I320" s="4"/>
      <c r="J320"/>
      <c r="K320"/>
      <c r="L320"/>
    </row>
    <row r="321" spans="1:12" s="31" customFormat="1" ht="30.6" customHeight="1" thickBot="1" x14ac:dyDescent="0.3">
      <c r="A321" s="193" t="s">
        <v>273</v>
      </c>
      <c r="B321" s="114">
        <v>0.03</v>
      </c>
      <c r="C321" s="139"/>
      <c r="D321" s="157"/>
      <c r="E321" s="158"/>
      <c r="F321" s="78">
        <f>SUM(F322,F331)*B321</f>
        <v>0</v>
      </c>
      <c r="G321" s="79"/>
      <c r="I321" s="32"/>
      <c r="J321" s="33"/>
      <c r="K321" s="33"/>
      <c r="L321" s="33"/>
    </row>
    <row r="322" spans="1:12" s="3" customFormat="1" x14ac:dyDescent="0.25">
      <c r="A322" s="172" t="s">
        <v>274</v>
      </c>
      <c r="B322" s="173">
        <v>0.5</v>
      </c>
      <c r="C322" s="174"/>
      <c r="D322" s="206"/>
      <c r="E322" s="211"/>
      <c r="F322" s="80">
        <f>SUM(F324:F330)</f>
        <v>0</v>
      </c>
      <c r="G322" s="9"/>
      <c r="I322" s="4"/>
      <c r="J322"/>
      <c r="K322"/>
      <c r="L322"/>
    </row>
    <row r="323" spans="1:12" s="3" customFormat="1" ht="15.75" customHeight="1" x14ac:dyDescent="0.25">
      <c r="A323" s="122" t="s">
        <v>118</v>
      </c>
      <c r="B323" s="123"/>
      <c r="C323" s="124"/>
      <c r="D323" s="124"/>
      <c r="E323" s="125"/>
      <c r="F323" s="90"/>
      <c r="G323" s="22"/>
      <c r="I323" s="4"/>
      <c r="J323"/>
      <c r="K323"/>
      <c r="L323"/>
    </row>
    <row r="324" spans="1:12" s="3" customFormat="1" ht="15.75" x14ac:dyDescent="0.25">
      <c r="A324" s="131" t="s">
        <v>275</v>
      </c>
      <c r="B324" s="127">
        <v>0.1</v>
      </c>
      <c r="C324" s="128"/>
      <c r="D324" s="200"/>
      <c r="E324" s="201"/>
      <c r="F324" s="20">
        <f t="shared" ref="F324:F330" si="8">IF(C324="s",B324*$B$322,0)</f>
        <v>0</v>
      </c>
      <c r="G324" s="22"/>
      <c r="I324" s="4"/>
      <c r="J324"/>
      <c r="K324"/>
      <c r="L324"/>
    </row>
    <row r="325" spans="1:12" s="3" customFormat="1" ht="16.149999999999999" customHeight="1" x14ac:dyDescent="0.25">
      <c r="A325" s="136" t="s">
        <v>276</v>
      </c>
      <c r="B325" s="127">
        <v>0.1</v>
      </c>
      <c r="C325" s="128"/>
      <c r="D325" s="200"/>
      <c r="E325" s="201"/>
      <c r="F325" s="21">
        <f t="shared" si="8"/>
        <v>0</v>
      </c>
      <c r="G325" s="22"/>
      <c r="I325" s="4"/>
      <c r="J325"/>
      <c r="K325"/>
      <c r="L325"/>
    </row>
    <row r="326" spans="1:12" s="3" customFormat="1" ht="15.75" x14ac:dyDescent="0.25">
      <c r="A326" s="136" t="s">
        <v>277</v>
      </c>
      <c r="B326" s="127">
        <v>0.4</v>
      </c>
      <c r="C326" s="128"/>
      <c r="D326" s="200"/>
      <c r="E326" s="201"/>
      <c r="F326" s="21">
        <f t="shared" si="8"/>
        <v>0</v>
      </c>
      <c r="G326" s="81"/>
      <c r="I326" s="4"/>
      <c r="J326"/>
      <c r="K326"/>
      <c r="L326"/>
    </row>
    <row r="327" spans="1:12" s="3" customFormat="1" ht="21" customHeight="1" x14ac:dyDescent="0.25">
      <c r="A327" s="136" t="s">
        <v>278</v>
      </c>
      <c r="B327" s="127">
        <v>0.1</v>
      </c>
      <c r="C327" s="128"/>
      <c r="D327" s="200"/>
      <c r="E327" s="201"/>
      <c r="F327" s="21">
        <f t="shared" si="8"/>
        <v>0</v>
      </c>
      <c r="G327" s="22"/>
      <c r="I327" s="4"/>
      <c r="J327"/>
      <c r="K327"/>
      <c r="L327"/>
    </row>
    <row r="328" spans="1:12" s="3" customFormat="1" ht="15.75" customHeight="1" x14ac:dyDescent="0.25">
      <c r="A328" s="136" t="s">
        <v>279</v>
      </c>
      <c r="B328" s="127">
        <v>0.1</v>
      </c>
      <c r="C328" s="129"/>
      <c r="D328" s="200"/>
      <c r="E328" s="201"/>
      <c r="F328" s="21">
        <f>IF(C329="s",B328*$B$322,0)</f>
        <v>0</v>
      </c>
      <c r="G328" s="22"/>
      <c r="I328" s="4"/>
      <c r="J328"/>
      <c r="K328"/>
      <c r="L328"/>
    </row>
    <row r="329" spans="1:12" s="3" customFormat="1" ht="15.75" x14ac:dyDescent="0.25">
      <c r="A329" s="136" t="s">
        <v>280</v>
      </c>
      <c r="B329" s="127">
        <v>0.1</v>
      </c>
      <c r="C329" s="128"/>
      <c r="D329" s="200"/>
      <c r="E329" s="201"/>
      <c r="F329" s="21">
        <f>IF(C330="s",B329*$B$322,0)</f>
        <v>0</v>
      </c>
      <c r="G329" s="22"/>
      <c r="I329" s="4"/>
      <c r="J329"/>
      <c r="K329"/>
      <c r="L329"/>
    </row>
    <row r="330" spans="1:12" s="3" customFormat="1" ht="15.75" customHeight="1" x14ac:dyDescent="0.25">
      <c r="A330" s="131" t="s">
        <v>281</v>
      </c>
      <c r="B330" s="127">
        <v>0.1</v>
      </c>
      <c r="C330" s="128"/>
      <c r="D330" s="200"/>
      <c r="E330" s="201"/>
      <c r="F330" s="24">
        <f t="shared" si="8"/>
        <v>0</v>
      </c>
      <c r="G330" s="22"/>
      <c r="I330" s="4"/>
      <c r="J330"/>
      <c r="K330"/>
      <c r="L330"/>
    </row>
    <row r="331" spans="1:12" s="3" customFormat="1" ht="31.5" x14ac:dyDescent="0.25">
      <c r="A331" s="116" t="s">
        <v>282</v>
      </c>
      <c r="B331" s="134">
        <v>0.5</v>
      </c>
      <c r="C331" s="135"/>
      <c r="D331" s="135"/>
      <c r="E331" s="135"/>
      <c r="F331" s="29">
        <f>IF(AND(C333="n.a",C334="n.a"),SUM(F335:F339,25%),SUM(F333:F339))</f>
        <v>0</v>
      </c>
      <c r="G331" s="22"/>
      <c r="I331" s="4"/>
      <c r="J331"/>
      <c r="K331"/>
      <c r="L331"/>
    </row>
    <row r="332" spans="1:12" s="3" customFormat="1" ht="15.75" x14ac:dyDescent="0.25">
      <c r="A332" s="122" t="s">
        <v>58</v>
      </c>
      <c r="B332" s="123"/>
      <c r="C332" s="124"/>
      <c r="D332" s="124"/>
      <c r="E332" s="125"/>
      <c r="F332" s="90"/>
      <c r="G332" s="22"/>
      <c r="I332" s="4"/>
      <c r="J332"/>
      <c r="K332"/>
      <c r="L332"/>
    </row>
    <row r="333" spans="1:12" s="3" customFormat="1" ht="15.75" x14ac:dyDescent="0.25">
      <c r="A333" s="131" t="s">
        <v>342</v>
      </c>
      <c r="B333" s="127">
        <v>0.1</v>
      </c>
      <c r="C333" s="128"/>
      <c r="D333" s="200"/>
      <c r="E333" s="201"/>
      <c r="F333" s="21">
        <f>IF(C333="s",B333*$B$331,0)</f>
        <v>0</v>
      </c>
      <c r="G333" s="82"/>
      <c r="I333" s="4"/>
      <c r="J333"/>
      <c r="K333"/>
      <c r="L333"/>
    </row>
    <row r="334" spans="1:12" s="3" customFormat="1" ht="15.75" x14ac:dyDescent="0.25">
      <c r="A334" s="131" t="s">
        <v>341</v>
      </c>
      <c r="B334" s="127">
        <v>0.4</v>
      </c>
      <c r="C334" s="128"/>
      <c r="D334" s="200"/>
      <c r="E334" s="201"/>
      <c r="F334" s="21">
        <f>IF(C334="s",B334*$B$331,0)</f>
        <v>0</v>
      </c>
      <c r="G334" s="82"/>
      <c r="I334" s="4"/>
      <c r="J334"/>
      <c r="K334"/>
      <c r="L334"/>
    </row>
    <row r="335" spans="1:12" s="3" customFormat="1" ht="15.75" x14ac:dyDescent="0.25">
      <c r="A335" s="131" t="s">
        <v>312</v>
      </c>
      <c r="B335" s="127">
        <v>0.1</v>
      </c>
      <c r="C335" s="128"/>
      <c r="D335" s="200"/>
      <c r="E335" s="201"/>
      <c r="F335" s="21">
        <f t="shared" ref="F335:F339" si="9">IF(C335="s",B335*$B$331,0)</f>
        <v>0</v>
      </c>
      <c r="G335" s="82"/>
      <c r="I335" s="4"/>
      <c r="J335"/>
      <c r="K335"/>
      <c r="L335"/>
    </row>
    <row r="336" spans="1:12" s="3" customFormat="1" ht="15.75" x14ac:dyDescent="0.25">
      <c r="A336" s="131" t="s">
        <v>313</v>
      </c>
      <c r="B336" s="127">
        <v>0.1</v>
      </c>
      <c r="C336" s="128"/>
      <c r="D336" s="200"/>
      <c r="E336" s="201"/>
      <c r="F336" s="21">
        <f t="shared" si="9"/>
        <v>0</v>
      </c>
      <c r="G336" s="82"/>
      <c r="I336" s="4"/>
      <c r="J336"/>
      <c r="K336"/>
      <c r="L336"/>
    </row>
    <row r="337" spans="1:12" s="3" customFormat="1" ht="15.75" x14ac:dyDescent="0.25">
      <c r="A337" s="131" t="s">
        <v>283</v>
      </c>
      <c r="B337" s="127">
        <v>0.1</v>
      </c>
      <c r="C337" s="128"/>
      <c r="D337" s="200"/>
      <c r="E337" s="201"/>
      <c r="F337" s="21">
        <f t="shared" si="9"/>
        <v>0</v>
      </c>
      <c r="G337" s="82"/>
      <c r="I337" s="4"/>
      <c r="J337"/>
      <c r="K337"/>
      <c r="L337"/>
    </row>
    <row r="338" spans="1:12" s="3" customFormat="1" ht="15.75" x14ac:dyDescent="0.25">
      <c r="A338" s="131" t="s">
        <v>314</v>
      </c>
      <c r="B338" s="127">
        <v>0.1</v>
      </c>
      <c r="C338" s="128"/>
      <c r="D338" s="200"/>
      <c r="E338" s="201"/>
      <c r="F338" s="21">
        <f t="shared" si="9"/>
        <v>0</v>
      </c>
      <c r="G338" s="82"/>
      <c r="I338" s="4"/>
      <c r="J338"/>
      <c r="K338"/>
      <c r="L338"/>
    </row>
    <row r="339" spans="1:12" s="3" customFormat="1" ht="15.75" x14ac:dyDescent="0.25">
      <c r="A339" s="131" t="s">
        <v>284</v>
      </c>
      <c r="B339" s="127">
        <v>0.1</v>
      </c>
      <c r="C339" s="128"/>
      <c r="D339" s="200"/>
      <c r="E339" s="201"/>
      <c r="F339" s="21">
        <f t="shared" si="9"/>
        <v>0</v>
      </c>
      <c r="G339" s="82"/>
      <c r="I339" s="4"/>
      <c r="J339"/>
      <c r="K339"/>
      <c r="L339"/>
    </row>
    <row r="340" spans="1:12" s="3" customFormat="1" ht="18.75" x14ac:dyDescent="0.25">
      <c r="A340" s="194" t="s">
        <v>340</v>
      </c>
      <c r="B340" s="195">
        <v>0.03</v>
      </c>
      <c r="C340" s="196"/>
      <c r="D340" s="196"/>
      <c r="E340" s="197"/>
      <c r="F340" s="83">
        <f>SUM(F341,F351)*B340</f>
        <v>0</v>
      </c>
      <c r="G340" s="55"/>
      <c r="H340" s="9"/>
      <c r="I340" s="4"/>
      <c r="J340"/>
      <c r="K340"/>
      <c r="L340"/>
    </row>
    <row r="341" spans="1:12" s="3" customFormat="1" x14ac:dyDescent="0.25">
      <c r="A341" s="198" t="s">
        <v>285</v>
      </c>
      <c r="B341" s="173">
        <v>0.5</v>
      </c>
      <c r="C341" s="174"/>
      <c r="D341" s="206"/>
      <c r="E341" s="211"/>
      <c r="F341" s="84">
        <f>SUM(F343:F350)</f>
        <v>0</v>
      </c>
      <c r="G341" s="9"/>
      <c r="H341" s="9"/>
      <c r="I341" s="4"/>
      <c r="J341"/>
      <c r="K341"/>
      <c r="L341"/>
    </row>
    <row r="342" spans="1:12" s="3" customFormat="1" ht="15.75" x14ac:dyDescent="0.25">
      <c r="A342" s="122" t="s">
        <v>58</v>
      </c>
      <c r="B342" s="123"/>
      <c r="C342" s="124"/>
      <c r="D342" s="124"/>
      <c r="E342" s="125"/>
      <c r="F342" s="90"/>
      <c r="G342" s="22"/>
      <c r="H342" s="9"/>
      <c r="I342" s="4"/>
      <c r="J342"/>
      <c r="K342"/>
      <c r="L342"/>
    </row>
    <row r="343" spans="1:12" s="3" customFormat="1" ht="15.75" x14ac:dyDescent="0.25">
      <c r="A343" s="126" t="s">
        <v>348</v>
      </c>
      <c r="B343" s="127">
        <v>0.1</v>
      </c>
      <c r="C343" s="128"/>
      <c r="D343" s="200"/>
      <c r="E343" s="201"/>
      <c r="F343" s="20">
        <f>IF(C343="s",B343*$B$341,0)</f>
        <v>0</v>
      </c>
      <c r="G343" s="22"/>
      <c r="H343" s="9"/>
      <c r="I343" s="4"/>
      <c r="J343"/>
      <c r="K343"/>
      <c r="L343"/>
    </row>
    <row r="344" spans="1:12" s="3" customFormat="1" ht="15.75" x14ac:dyDescent="0.25">
      <c r="A344" s="126" t="s">
        <v>349</v>
      </c>
      <c r="B344" s="127">
        <v>0.1</v>
      </c>
      <c r="C344" s="128"/>
      <c r="D344" s="200"/>
      <c r="E344" s="201"/>
      <c r="F344" s="21">
        <f>IF(C344="s",B344*$B$341,0)</f>
        <v>0</v>
      </c>
      <c r="G344" s="22"/>
      <c r="H344" s="9"/>
      <c r="I344" s="4"/>
      <c r="J344"/>
      <c r="K344"/>
      <c r="L344"/>
    </row>
    <row r="345" spans="1:12" s="3" customFormat="1" ht="15.75" x14ac:dyDescent="0.25">
      <c r="A345" s="126" t="s">
        <v>350</v>
      </c>
      <c r="B345" s="127">
        <v>0.15</v>
      </c>
      <c r="C345" s="128"/>
      <c r="D345" s="200"/>
      <c r="E345" s="201"/>
      <c r="F345" s="21">
        <f>IF(C345="s",B345*$B$341,0)</f>
        <v>0</v>
      </c>
      <c r="G345" s="22"/>
      <c r="H345" s="9"/>
      <c r="I345" s="4"/>
      <c r="J345"/>
      <c r="K345"/>
      <c r="L345"/>
    </row>
    <row r="346" spans="1:12" s="3" customFormat="1" ht="15.75" x14ac:dyDescent="0.25">
      <c r="A346" s="126" t="s">
        <v>351</v>
      </c>
      <c r="B346" s="127">
        <v>0.15</v>
      </c>
      <c r="C346" s="128"/>
      <c r="D346" s="200"/>
      <c r="E346" s="201"/>
      <c r="F346" s="21">
        <f>IF(C346="s",B346*$B$341,0)</f>
        <v>0</v>
      </c>
      <c r="G346" s="22"/>
      <c r="I346" s="4"/>
      <c r="J346"/>
      <c r="K346"/>
      <c r="L346"/>
    </row>
    <row r="347" spans="1:12" s="3" customFormat="1" ht="15.75" x14ac:dyDescent="0.25">
      <c r="A347" s="126" t="s">
        <v>331</v>
      </c>
      <c r="B347" s="127">
        <v>0.2</v>
      </c>
      <c r="C347" s="128"/>
      <c r="D347" s="200"/>
      <c r="E347" s="201"/>
      <c r="F347" s="24">
        <f>IF(C347="s",B347*$B$341,0)</f>
        <v>0</v>
      </c>
      <c r="G347" s="22"/>
      <c r="I347" s="4"/>
      <c r="J347"/>
      <c r="K347"/>
      <c r="L347"/>
    </row>
    <row r="348" spans="1:12" s="3" customFormat="1" ht="15.75" x14ac:dyDescent="0.25">
      <c r="A348" s="122" t="s">
        <v>58</v>
      </c>
      <c r="B348" s="123"/>
      <c r="C348" s="124"/>
      <c r="D348" s="124"/>
      <c r="E348" s="125"/>
      <c r="F348" s="90"/>
      <c r="G348" s="22"/>
      <c r="I348" s="4"/>
      <c r="J348"/>
      <c r="K348"/>
      <c r="L348"/>
    </row>
    <row r="349" spans="1:12" s="3" customFormat="1" ht="15.75" x14ac:dyDescent="0.25">
      <c r="A349" s="199" t="s">
        <v>332</v>
      </c>
      <c r="B349" s="127">
        <v>0.2</v>
      </c>
      <c r="C349" s="128"/>
      <c r="D349" s="200"/>
      <c r="E349" s="201"/>
      <c r="F349" s="20">
        <f>IF(C349="s",B349*$B$341,0)</f>
        <v>0</v>
      </c>
      <c r="G349" s="22"/>
      <c r="I349" s="4"/>
      <c r="J349"/>
      <c r="K349"/>
      <c r="L349"/>
    </row>
    <row r="350" spans="1:12" s="3" customFormat="1" ht="15.75" x14ac:dyDescent="0.25">
      <c r="A350" s="126" t="s">
        <v>315</v>
      </c>
      <c r="B350" s="127">
        <v>0.1</v>
      </c>
      <c r="C350" s="128"/>
      <c r="D350" s="200"/>
      <c r="E350" s="201"/>
      <c r="F350" s="24">
        <f>IF(C350="s",B350*$B$341,0)</f>
        <v>0</v>
      </c>
      <c r="G350" s="22"/>
      <c r="I350" s="4"/>
      <c r="J350"/>
      <c r="K350"/>
      <c r="L350"/>
    </row>
    <row r="351" spans="1:12" s="3" customFormat="1" ht="22.9" customHeight="1" x14ac:dyDescent="0.25">
      <c r="A351" s="154" t="s">
        <v>286</v>
      </c>
      <c r="B351" s="134">
        <v>0.5</v>
      </c>
      <c r="C351" s="135"/>
      <c r="D351" s="135"/>
      <c r="E351" s="135"/>
      <c r="F351" s="54">
        <f>SUM(F353:F360)</f>
        <v>0</v>
      </c>
      <c r="G351" s="22"/>
      <c r="I351" s="4"/>
      <c r="J351"/>
      <c r="K351"/>
      <c r="L351"/>
    </row>
    <row r="352" spans="1:12" s="3" customFormat="1" ht="15.75" x14ac:dyDescent="0.25">
      <c r="A352" s="122" t="s">
        <v>244</v>
      </c>
      <c r="B352" s="123"/>
      <c r="C352" s="124"/>
      <c r="D352" s="124"/>
      <c r="E352" s="125"/>
      <c r="F352" s="90"/>
      <c r="G352" s="22"/>
      <c r="I352" s="4"/>
      <c r="J352"/>
      <c r="K352"/>
      <c r="L352"/>
    </row>
    <row r="353" spans="1:12" s="3" customFormat="1" ht="15.75" x14ac:dyDescent="0.25">
      <c r="A353" s="126" t="s">
        <v>329</v>
      </c>
      <c r="B353" s="127">
        <v>0.1</v>
      </c>
      <c r="C353" s="128"/>
      <c r="D353" s="200"/>
      <c r="E353" s="201"/>
      <c r="F353" s="21">
        <f t="shared" ref="F353:F360" si="10">IF(C353="s",B353*$B$351,0)</f>
        <v>0</v>
      </c>
      <c r="G353" s="22"/>
      <c r="I353" s="4"/>
      <c r="J353"/>
      <c r="K353"/>
      <c r="L353"/>
    </row>
    <row r="354" spans="1:12" s="3" customFormat="1" ht="15.75" x14ac:dyDescent="0.25">
      <c r="A354" s="126" t="s">
        <v>330</v>
      </c>
      <c r="B354" s="127">
        <v>0.18</v>
      </c>
      <c r="C354" s="128"/>
      <c r="D354" s="200"/>
      <c r="E354" s="201"/>
      <c r="F354" s="21">
        <f t="shared" si="10"/>
        <v>0</v>
      </c>
      <c r="G354" s="22"/>
      <c r="I354" s="4"/>
      <c r="J354"/>
      <c r="K354"/>
      <c r="L354"/>
    </row>
    <row r="355" spans="1:12" s="3" customFormat="1" ht="15.75" x14ac:dyDescent="0.25">
      <c r="A355" s="126" t="s">
        <v>287</v>
      </c>
      <c r="B355" s="127">
        <v>0.12</v>
      </c>
      <c r="C355" s="128"/>
      <c r="D355" s="200"/>
      <c r="E355" s="201"/>
      <c r="F355" s="21">
        <f t="shared" si="10"/>
        <v>0</v>
      </c>
      <c r="G355" s="85"/>
      <c r="I355" s="4"/>
      <c r="J355"/>
      <c r="K355"/>
      <c r="L355"/>
    </row>
    <row r="356" spans="1:12" s="3" customFormat="1" ht="15.75" x14ac:dyDescent="0.25">
      <c r="A356" s="126" t="s">
        <v>326</v>
      </c>
      <c r="B356" s="127">
        <v>0.12</v>
      </c>
      <c r="C356" s="128"/>
      <c r="D356" s="200"/>
      <c r="E356" s="201"/>
      <c r="F356" s="21">
        <f t="shared" si="10"/>
        <v>0</v>
      </c>
      <c r="G356" s="85"/>
      <c r="I356" s="4"/>
      <c r="J356"/>
      <c r="K356"/>
      <c r="L356"/>
    </row>
    <row r="357" spans="1:12" s="3" customFormat="1" ht="15.75" x14ac:dyDescent="0.25">
      <c r="A357" s="126" t="s">
        <v>327</v>
      </c>
      <c r="B357" s="127">
        <v>0.12</v>
      </c>
      <c r="C357" s="128"/>
      <c r="D357" s="200"/>
      <c r="E357" s="201"/>
      <c r="F357" s="21">
        <f t="shared" si="10"/>
        <v>0</v>
      </c>
      <c r="G357" s="82"/>
      <c r="I357" s="4"/>
      <c r="J357"/>
      <c r="K357"/>
      <c r="L357"/>
    </row>
    <row r="358" spans="1:12" s="3" customFormat="1" ht="15.75" x14ac:dyDescent="0.25">
      <c r="A358" s="126" t="s">
        <v>328</v>
      </c>
      <c r="B358" s="127">
        <v>0.12</v>
      </c>
      <c r="C358" s="128"/>
      <c r="D358" s="200"/>
      <c r="E358" s="201"/>
      <c r="F358" s="21">
        <f t="shared" si="10"/>
        <v>0</v>
      </c>
      <c r="G358" s="82"/>
      <c r="I358" s="4"/>
      <c r="J358"/>
      <c r="K358"/>
      <c r="L358"/>
    </row>
    <row r="359" spans="1:12" s="3" customFormat="1" ht="15.75" x14ac:dyDescent="0.25">
      <c r="A359" s="126" t="s">
        <v>333</v>
      </c>
      <c r="B359" s="127">
        <v>0.12</v>
      </c>
      <c r="C359" s="128"/>
      <c r="D359" s="200"/>
      <c r="E359" s="201"/>
      <c r="F359" s="21">
        <f t="shared" si="10"/>
        <v>0</v>
      </c>
      <c r="G359" s="82"/>
      <c r="I359" s="4"/>
      <c r="J359"/>
      <c r="K359"/>
      <c r="L359"/>
    </row>
    <row r="360" spans="1:12" s="3" customFormat="1" ht="16.5" thickBot="1" x14ac:dyDescent="0.3">
      <c r="A360" s="126" t="s">
        <v>334</v>
      </c>
      <c r="B360" s="127">
        <v>0.12</v>
      </c>
      <c r="C360" s="128"/>
      <c r="D360" s="200"/>
      <c r="E360" s="201"/>
      <c r="F360" s="86">
        <f t="shared" si="10"/>
        <v>0</v>
      </c>
      <c r="G360" s="87"/>
      <c r="I360" s="4"/>
      <c r="J360"/>
      <c r="K360"/>
      <c r="L360"/>
    </row>
    <row r="361" spans="1:12" ht="15.75" thickTop="1" x14ac:dyDescent="0.25"/>
  </sheetData>
  <sheetProtection algorithmName="SHA-512" hashValue="Zm/OsE3x+tWWmejRB3Mii/UC2pZKLc24t7kDzv59Pj5yHicMGUD/eYlJfj3gRzknExroUMMn+lF0e5Jqp7UE8g==" saltValue="uWgUpkJABdv71Os5vuRLmA==" spinCount="100000" sheet="1" formatRows="0"/>
  <mergeCells count="12">
    <mergeCell ref="F141:F144"/>
    <mergeCell ref="B146:B149"/>
    <mergeCell ref="C146:C149"/>
    <mergeCell ref="D146:D149"/>
    <mergeCell ref="E146:E149"/>
    <mergeCell ref="F146:F149"/>
    <mergeCell ref="C1:D1"/>
    <mergeCell ref="A3:E3"/>
    <mergeCell ref="B141:B144"/>
    <mergeCell ref="C141:C144"/>
    <mergeCell ref="D141:D144"/>
    <mergeCell ref="E141:E144"/>
  </mergeCells>
  <conditionalFormatting sqref="G3">
    <cfRule type="cellIs" dxfId="9" priority="5" operator="equal">
      <formula>"SATISFAZ CONDICIONALMENTE"</formula>
    </cfRule>
    <cfRule type="cellIs" dxfId="8" priority="6" operator="equal">
      <formula>"SATISFAZ PLENAMENTE"</formula>
    </cfRule>
    <cfRule type="cellIs" dxfId="7" priority="7" operator="equal">
      <formula>"NAO SATISFAZ OS REQUISITOS"</formula>
    </cfRule>
    <cfRule type="cellIs" dxfId="6" priority="10" operator="greaterThan">
      <formula>"NAO SATISFAZ OS REQUISITOS"</formula>
    </cfRule>
  </conditionalFormatting>
  <conditionalFormatting sqref="G5">
    <cfRule type="cellIs" dxfId="5" priority="9" operator="greaterThan">
      <formula>"SATISFAZ PLENAMENTE"</formula>
    </cfRule>
  </conditionalFormatting>
  <conditionalFormatting sqref="A5">
    <cfRule type="cellIs" dxfId="4" priority="8" operator="equal">
      <formula>"SATISFAZ PLENAMENTE"</formula>
    </cfRule>
  </conditionalFormatting>
  <conditionalFormatting sqref="C1">
    <cfRule type="cellIs" dxfId="3" priority="1" operator="equal">
      <formula>"SATISFAZ CONDICIONALMENTE"</formula>
    </cfRule>
    <cfRule type="cellIs" dxfId="2" priority="2" operator="equal">
      <formula>"SATISFAZ PLENAMENTE"</formula>
    </cfRule>
    <cfRule type="cellIs" dxfId="1" priority="3" operator="equal">
      <formula>"NAO SATISFAZ OS REQUISITOS"</formula>
    </cfRule>
    <cfRule type="cellIs" dxfId="0" priority="4" operator="greaterThan">
      <formula>"NAO SATISFAZ OS REQUISITOS"</formula>
    </cfRule>
  </conditionalFormatting>
  <dataValidations count="5">
    <dataValidation type="list" allowBlank="1" showInputMessage="1" showErrorMessage="1" sqref="G356">
      <formula1>"s,n"</formula1>
    </dataValidation>
    <dataValidation type="list" allowBlank="1" showInputMessage="1" showErrorMessage="1" sqref="G355 G19">
      <formula1>"s,n,n.a"</formula1>
    </dataValidation>
    <dataValidation type="list" allowBlank="1" showInputMessage="1" showErrorMessage="1" sqref="G20">
      <formula1>"s,n,n.a,_"</formula1>
    </dataValidation>
    <dataValidation type="list" allowBlank="1" showInputMessage="1" showErrorMessage="1" sqref="C8:C11 C13:C15 C17:C19 C21 C24:C27 C30:C32 C141 C43:C45 C48:C51 C53:C56 C59:C60 C62:C64 C67:C68 C70:C73 C76:C81 C83:C85 C89:C96 C99:C101 C103:C105 C108:C112 C124:C129 C132:C135 C139 C353:C360 C160 C162:C163 C166:C170 C174:C175 C178:C179 C182 C39:C41 C188:C190 C193:C197 C200:C201 C204:C207 C210:C213 C217:C219 C222 C225:C226 C230:C233 C236:C237 C239:C241 C244:C246 C249:C250 C253:C254 C324:C327 C272:C280 C267:C269 C298:C303 C305:C306 C309:C312 C315:C316 C319:C320 C146:C149 C261:C264 C343:C347 C349:C350 C36:C37 C329:C330 C259 C335:C339">
      <formula1>"S,N,"</formula1>
    </dataValidation>
    <dataValidation type="list" allowBlank="1" showInputMessage="1" showErrorMessage="1" sqref="C115:C121 C151 C154:C155 C157:C159 C258 C283:C287 C265:C266 C38 C184:C185 C260 C290:C295 C333:C334">
      <formula1>"S,N,N.A"</formula1>
    </dataValidation>
  </dataValidations>
  <hyperlinks>
    <hyperlink ref="A239" location="_ftn1" display="_ftn1"/>
  </hyperlinks>
  <printOptions horizontalCentered="1"/>
  <pageMargins left="0.70866141732283472" right="0.70866141732283472" top="1.5354330708661419" bottom="0.74803149606299213" header="0.31496062992125984" footer="0.31496062992125984"/>
  <pageSetup paperSize="9" scale="50" orientation="landscape" r:id="rId1"/>
  <headerFooter>
    <oddHeader>&amp;C&amp;G</oddHeader>
    <oddFooter>&amp;R&amp;P/&amp;N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MD Graduacao Funcionamento</vt:lpstr>
      <vt:lpstr>'MD Graduacao Funcionamento'!_ftnref1</vt:lpstr>
      <vt:lpstr>'MD Graduacao Funcionamento'!lnxbz9</vt:lpstr>
      <vt:lpstr>'MD Graduacao Funcionamento'!OLE_LINK47</vt:lpstr>
      <vt:lpstr>'MD Graduacao Funcionamento'!OLE_LINK54</vt:lpstr>
      <vt:lpstr>'MD Graduacao Funcionamento'!OLE_LINK55</vt:lpstr>
      <vt:lpstr>'MD Graduacao Funcionamento'!OLE_LINK57</vt:lpstr>
      <vt:lpstr>'MD Graduacao Funcionamento'!Print_Area</vt:lpstr>
      <vt:lpstr>'MD Graduacao Funcionamento'!Print_Titles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Manhica</cp:lastModifiedBy>
  <cp:lastPrinted>2024-04-17T08:46:46Z</cp:lastPrinted>
  <dcterms:created xsi:type="dcterms:W3CDTF">2024-03-25T15:44:25Z</dcterms:created>
  <dcterms:modified xsi:type="dcterms:W3CDTF">2025-06-17T11:08:52Z</dcterms:modified>
</cp:coreProperties>
</file>